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updateLinks="never"/>
  <xr:revisionPtr revIDLastSave="0" documentId="8_{8FBFF91B-187C-4117-94A7-A7382B554A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" sheetId="2" r:id="rId1"/>
    <sheet name="Reserves" sheetId="6" r:id="rId2"/>
    <sheet name="5-Year Projection" sheetId="7" r:id="rId3"/>
    <sheet name="Pie Chart" sheetId="8" r:id="rId4"/>
  </sheets>
  <definedNames>
    <definedName name="_xlnm.Print_Titles" localSheetId="0">Budget!$1:$6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6" l="1"/>
  <c r="N12" i="6" l="1"/>
  <c r="O12" i="6" s="1"/>
  <c r="P12" i="6" s="1"/>
  <c r="Q12" i="6" s="1"/>
  <c r="R12" i="6" s="1"/>
  <c r="H9" i="6"/>
  <c r="H22" i="6" s="1"/>
  <c r="F5" i="7"/>
  <c r="F7" i="7"/>
  <c r="F12" i="7"/>
  <c r="F15" i="7"/>
  <c r="F23" i="7"/>
  <c r="H23" i="7" s="1"/>
  <c r="F25" i="7"/>
  <c r="G25" i="7"/>
  <c r="G24" i="7"/>
  <c r="G23" i="7"/>
  <c r="G21" i="7"/>
  <c r="G20" i="7"/>
  <c r="G19" i="7"/>
  <c r="G18" i="7"/>
  <c r="G17" i="7"/>
  <c r="G16" i="7"/>
  <c r="H16" i="7" s="1"/>
  <c r="I16" i="7" s="1"/>
  <c r="J16" i="7" s="1"/>
  <c r="K16" i="7" s="1"/>
  <c r="G15" i="7"/>
  <c r="G14" i="7"/>
  <c r="G13" i="7"/>
  <c r="G12" i="7"/>
  <c r="G11" i="7"/>
  <c r="M11" i="7" s="1"/>
  <c r="G7" i="7"/>
  <c r="H7" i="7" s="1"/>
  <c r="I7" i="7" s="1"/>
  <c r="J7" i="7" s="1"/>
  <c r="K7" i="7" s="1"/>
  <c r="G5" i="7"/>
  <c r="J82" i="2"/>
  <c r="J15" i="2"/>
  <c r="G6" i="7" s="1"/>
  <c r="H6" i="7" s="1"/>
  <c r="I6" i="7" s="1"/>
  <c r="J6" i="7" s="1"/>
  <c r="K6" i="7" s="1"/>
  <c r="I19" i="7" l="1"/>
  <c r="J19" i="7" s="1"/>
  <c r="K19" i="7" s="1"/>
  <c r="M19" i="7"/>
  <c r="H20" i="7"/>
  <c r="I20" i="7" s="1"/>
  <c r="J20" i="7" s="1"/>
  <c r="K20" i="7" s="1"/>
  <c r="M20" i="7"/>
  <c r="B8" i="8" s="1"/>
  <c r="H12" i="7"/>
  <c r="I12" i="7" s="1"/>
  <c r="J12" i="7" s="1"/>
  <c r="K12" i="7" s="1"/>
  <c r="M12" i="7"/>
  <c r="H13" i="7"/>
  <c r="I13" i="7" s="1"/>
  <c r="J13" i="7" s="1"/>
  <c r="K13" i="7" s="1"/>
  <c r="M13" i="7"/>
  <c r="B6" i="8" s="1"/>
  <c r="H21" i="7"/>
  <c r="I21" i="7" s="1"/>
  <c r="J21" i="7" s="1"/>
  <c r="K21" i="7" s="1"/>
  <c r="M21" i="7"/>
  <c r="H15" i="7"/>
  <c r="I15" i="7" s="1"/>
  <c r="J15" i="7" s="1"/>
  <c r="K15" i="7" s="1"/>
  <c r="M15" i="7"/>
  <c r="H24" i="7"/>
  <c r="I24" i="7" s="1"/>
  <c r="J24" i="7" s="1"/>
  <c r="K24" i="7" s="1"/>
  <c r="M24" i="7"/>
  <c r="H14" i="7"/>
  <c r="I14" i="7" s="1"/>
  <c r="J14" i="7" s="1"/>
  <c r="K14" i="7" s="1"/>
  <c r="M14" i="7"/>
  <c r="H25" i="7"/>
  <c r="I25" i="7" s="1"/>
  <c r="J25" i="7" s="1"/>
  <c r="K25" i="7" s="1"/>
  <c r="M25" i="7"/>
  <c r="H17" i="7"/>
  <c r="I17" i="7" s="1"/>
  <c r="J17" i="7" s="1"/>
  <c r="K17" i="7" s="1"/>
  <c r="M17" i="7"/>
  <c r="H18" i="7"/>
  <c r="I18" i="7" s="1"/>
  <c r="J18" i="7" s="1"/>
  <c r="K18" i="7" s="1"/>
  <c r="M18" i="7"/>
  <c r="H5" i="7"/>
  <c r="I5" i="7" s="1"/>
  <c r="J5" i="7" s="1"/>
  <c r="M5" i="7"/>
  <c r="I23" i="7"/>
  <c r="J23" i="7" s="1"/>
  <c r="K23" i="7" s="1"/>
  <c r="M23" i="7"/>
  <c r="H11" i="7"/>
  <c r="I11" i="7"/>
  <c r="J11" i="7" s="1"/>
  <c r="K11" i="7" s="1"/>
  <c r="G27" i="7"/>
  <c r="G32" i="7" s="1"/>
  <c r="J84" i="2"/>
  <c r="J87" i="2" s="1"/>
  <c r="G8" i="7"/>
  <c r="G31" i="7" s="1"/>
  <c r="G20" i="6"/>
  <c r="E22" i="6"/>
  <c r="A25" i="7"/>
  <c r="A24" i="7"/>
  <c r="A23" i="7"/>
  <c r="A21" i="7"/>
  <c r="A20" i="7"/>
  <c r="A19" i="7"/>
  <c r="A18" i="7"/>
  <c r="A17" i="7"/>
  <c r="A16" i="7"/>
  <c r="A15" i="7"/>
  <c r="A14" i="7"/>
  <c r="A13" i="7"/>
  <c r="A12" i="7"/>
  <c r="A11" i="7"/>
  <c r="A5" i="7"/>
  <c r="F22" i="6"/>
  <c r="D22" i="6"/>
  <c r="C22" i="6"/>
  <c r="G19" i="6"/>
  <c r="G18" i="6"/>
  <c r="G17" i="6"/>
  <c r="G16" i="6"/>
  <c r="G15" i="6"/>
  <c r="G14" i="6"/>
  <c r="G13" i="6"/>
  <c r="G11" i="6"/>
  <c r="H8" i="7" l="1"/>
  <c r="H31" i="7" s="1"/>
  <c r="B7" i="8"/>
  <c r="M27" i="7"/>
  <c r="B5" i="8"/>
  <c r="B11" i="8" s="1"/>
  <c r="B9" i="8"/>
  <c r="K5" i="7"/>
  <c r="K8" i="7" s="1"/>
  <c r="K31" i="7" s="1"/>
  <c r="J8" i="7"/>
  <c r="J31" i="7" s="1"/>
  <c r="H27" i="7"/>
  <c r="H32" i="7" s="1"/>
  <c r="K13" i="6"/>
  <c r="M13" i="6" s="1"/>
  <c r="N13" i="6" s="1"/>
  <c r="O13" i="6" s="1"/>
  <c r="P13" i="6" s="1"/>
  <c r="Q13" i="6" s="1"/>
  <c r="R13" i="6" s="1"/>
  <c r="K15" i="6"/>
  <c r="M15" i="6" s="1"/>
  <c r="N15" i="6" s="1"/>
  <c r="O15" i="6" s="1"/>
  <c r="P15" i="6" s="1"/>
  <c r="Q15" i="6" s="1"/>
  <c r="R15" i="6" s="1"/>
  <c r="K17" i="6"/>
  <c r="M17" i="6" s="1"/>
  <c r="N17" i="6" s="1"/>
  <c r="O17" i="6" s="1"/>
  <c r="P17" i="6" s="1"/>
  <c r="Q17" i="6" s="1"/>
  <c r="R17" i="6" s="1"/>
  <c r="K19" i="6"/>
  <c r="M19" i="6" s="1"/>
  <c r="N19" i="6" s="1"/>
  <c r="O19" i="6" s="1"/>
  <c r="P19" i="6" s="1"/>
  <c r="Q19" i="6" s="1"/>
  <c r="R19" i="6" s="1"/>
  <c r="K20" i="6"/>
  <c r="M20" i="6" s="1"/>
  <c r="N20" i="6" s="1"/>
  <c r="O20" i="6" s="1"/>
  <c r="P20" i="6" s="1"/>
  <c r="Q20" i="6" s="1"/>
  <c r="R20" i="6" s="1"/>
  <c r="K11" i="6"/>
  <c r="M11" i="6" s="1"/>
  <c r="O11" i="6" s="1"/>
  <c r="P11" i="6" s="1"/>
  <c r="Q11" i="6" s="1"/>
  <c r="R11" i="6" s="1"/>
  <c r="K14" i="6"/>
  <c r="M14" i="6" s="1"/>
  <c r="N14" i="6" s="1"/>
  <c r="O14" i="6" s="1"/>
  <c r="P14" i="6" s="1"/>
  <c r="Q14" i="6" s="1"/>
  <c r="R14" i="6" s="1"/>
  <c r="K16" i="6"/>
  <c r="M16" i="6" s="1"/>
  <c r="N16" i="6" s="1"/>
  <c r="O16" i="6" s="1"/>
  <c r="P16" i="6" s="1"/>
  <c r="Q16" i="6" s="1"/>
  <c r="R16" i="6" s="1"/>
  <c r="K18" i="6"/>
  <c r="M18" i="6" s="1"/>
  <c r="N18" i="6" s="1"/>
  <c r="O18" i="6" s="1"/>
  <c r="P18" i="6" s="1"/>
  <c r="Q18" i="6" s="1"/>
  <c r="R18" i="6" s="1"/>
  <c r="I8" i="7"/>
  <c r="I31" i="7" s="1"/>
  <c r="I27" i="7"/>
  <c r="I32" i="7" s="1"/>
  <c r="K27" i="7"/>
  <c r="K32" i="7" s="1"/>
  <c r="J27" i="7"/>
  <c r="J32" i="7" s="1"/>
  <c r="G9" i="6"/>
  <c r="A27" i="7"/>
  <c r="A32" i="7" s="1"/>
  <c r="B15" i="2" l="1"/>
  <c r="A6" i="7" s="1"/>
  <c r="A8" i="7" s="1"/>
  <c r="A31" i="7" s="1"/>
  <c r="A33" i="7" s="1"/>
  <c r="F30" i="7" s="1"/>
  <c r="D30" i="7" l="1"/>
  <c r="B82" i="2"/>
  <c r="B84" i="2" s="1"/>
  <c r="B87" i="2" s="1"/>
  <c r="B88" i="2" s="1"/>
  <c r="I86" i="2" s="1"/>
  <c r="I75" i="2"/>
  <c r="I70" i="2"/>
  <c r="F21" i="7" s="1"/>
  <c r="I67" i="2"/>
  <c r="I54" i="2"/>
  <c r="I26" i="2"/>
  <c r="I24" i="2"/>
  <c r="G86" i="2" l="1"/>
  <c r="E86" i="2"/>
  <c r="E82" i="2"/>
  <c r="I76" i="2" l="1"/>
  <c r="F24" i="7" s="1"/>
  <c r="D19" i="7"/>
  <c r="I41" i="2"/>
  <c r="I59" i="2"/>
  <c r="F19" i="7" s="1"/>
  <c r="I63" i="2"/>
  <c r="F20" i="7" s="1"/>
  <c r="D21" i="7" l="1"/>
  <c r="D16" i="7"/>
  <c r="D23" i="7"/>
  <c r="I47" i="2"/>
  <c r="F16" i="7" s="1"/>
  <c r="I57" i="2"/>
  <c r="F18" i="7" s="1"/>
  <c r="D18" i="7"/>
  <c r="I13" i="2" l="1"/>
  <c r="E15" i="2" l="1"/>
  <c r="E84" i="2" s="1"/>
  <c r="E87" i="2" s="1"/>
  <c r="E88" i="2" s="1"/>
  <c r="D24" i="7" l="1"/>
  <c r="I53" i="2" l="1"/>
  <c r="F17" i="7" s="1"/>
  <c r="D15" i="7" l="1"/>
  <c r="D20" i="7" l="1"/>
  <c r="I40" i="2"/>
  <c r="F14" i="7" s="1"/>
  <c r="D5" i="7"/>
  <c r="I10" i="2"/>
  <c r="I15" i="2" s="1"/>
  <c r="F6" i="7" s="1"/>
  <c r="F8" i="7" s="1"/>
  <c r="F31" i="7" s="1"/>
  <c r="D7" i="7"/>
  <c r="D17" i="7" l="1"/>
  <c r="D14" i="7"/>
  <c r="I36" i="2"/>
  <c r="I37" i="2"/>
  <c r="I25" i="2"/>
  <c r="F11" i="7" s="1"/>
  <c r="I35" i="2" l="1"/>
  <c r="F13" i="7" s="1"/>
  <c r="F27" i="7" s="1"/>
  <c r="F32" i="7" s="1"/>
  <c r="F33" i="7" s="1"/>
  <c r="D13" i="7"/>
  <c r="D11" i="7"/>
  <c r="D12" i="7"/>
  <c r="G15" i="2"/>
  <c r="I9" i="6" s="1"/>
  <c r="M22" i="6" l="1"/>
  <c r="G30" i="7"/>
  <c r="I22" i="6"/>
  <c r="I82" i="2"/>
  <c r="I84" i="2" s="1"/>
  <c r="I87" i="2" s="1"/>
  <c r="I88" i="2" s="1"/>
  <c r="J86" i="2" s="1"/>
  <c r="J88" i="2" s="1"/>
  <c r="D6" i="7"/>
  <c r="D25" i="7"/>
  <c r="D27" i="7" s="1"/>
  <c r="D32" i="7" s="1"/>
  <c r="G82" i="2"/>
  <c r="J9" i="6" s="1"/>
  <c r="J22" i="6" s="1"/>
  <c r="K9" i="6" l="1"/>
  <c r="K22" i="6" s="1"/>
  <c r="G33" i="7"/>
  <c r="N22" i="6" s="1"/>
  <c r="N9" i="6" s="1"/>
  <c r="G84" i="2"/>
  <c r="H30" i="7" l="1"/>
  <c r="H33" i="7" s="1"/>
  <c r="O22" i="6" s="1"/>
  <c r="G87" i="2"/>
  <c r="G88" i="2" s="1"/>
  <c r="D8" i="7"/>
  <c r="D31" i="7" s="1"/>
  <c r="D33" i="7" s="1"/>
  <c r="I30" i="7" l="1"/>
  <c r="I33" i="7" s="1"/>
  <c r="P22" i="6" s="1"/>
  <c r="J30" i="7" l="1"/>
  <c r="J33" i="7" s="1"/>
  <c r="Q22" i="6" s="1"/>
  <c r="K30" i="7" l="1"/>
  <c r="K33" i="7" s="1"/>
  <c r="R22" i="6" s="1"/>
  <c r="R9" i="6" s="1"/>
  <c r="M9" i="6"/>
  <c r="O9" i="6"/>
  <c r="P9" i="6"/>
  <c r="Q9" i="6"/>
</calcChain>
</file>

<file path=xl/sharedStrings.xml><?xml version="1.0" encoding="utf-8"?>
<sst xmlns="http://schemas.openxmlformats.org/spreadsheetml/2006/main" count="182" uniqueCount="132">
  <si>
    <t>RECEIPTS</t>
  </si>
  <si>
    <t>Precept</t>
  </si>
  <si>
    <t>VAT</t>
  </si>
  <si>
    <t>Interest</t>
  </si>
  <si>
    <t>TOTAL Receipts</t>
  </si>
  <si>
    <t>PAYMENTS</t>
  </si>
  <si>
    <t>Administration</t>
  </si>
  <si>
    <t>Clerk's Salary</t>
  </si>
  <si>
    <t>Clerk's Expenses</t>
  </si>
  <si>
    <t xml:space="preserve">Insurance </t>
  </si>
  <si>
    <t>Maintenance</t>
  </si>
  <si>
    <t>Grass Cutting</t>
  </si>
  <si>
    <t>Elections</t>
  </si>
  <si>
    <t>TOTAL Payments</t>
  </si>
  <si>
    <t>£</t>
  </si>
  <si>
    <t>Net Payments/(Receipts)</t>
  </si>
  <si>
    <t>Code</t>
  </si>
  <si>
    <t>Balance b/f</t>
  </si>
  <si>
    <t>Current Balance</t>
  </si>
  <si>
    <t>SLCC</t>
  </si>
  <si>
    <t>Internal Audit</t>
  </si>
  <si>
    <t>External Audit</t>
  </si>
  <si>
    <t>Refreshments</t>
  </si>
  <si>
    <t>NI</t>
  </si>
  <si>
    <t>Annual Inspection</t>
  </si>
  <si>
    <t>Weed Spraying</t>
  </si>
  <si>
    <t>Shop Rent</t>
  </si>
  <si>
    <t>ICO</t>
  </si>
  <si>
    <t>Email/Website</t>
  </si>
  <si>
    <t>Printing</t>
  </si>
  <si>
    <t>Office Consumables</t>
  </si>
  <si>
    <t>Postage</t>
  </si>
  <si>
    <t>DALC/NALC</t>
  </si>
  <si>
    <t>Cleaner</t>
  </si>
  <si>
    <t>Consumables</t>
  </si>
  <si>
    <t>Shop Maintenance</t>
  </si>
  <si>
    <t>Council Asset Inspection</t>
  </si>
  <si>
    <t>Landscaping</t>
  </si>
  <si>
    <t>Highway Improvements</t>
  </si>
  <si>
    <t>Noticeboard</t>
  </si>
  <si>
    <t>Parish Grant</t>
  </si>
  <si>
    <t>Churchyard Grant</t>
  </si>
  <si>
    <t>Hot Lunch Venue</t>
  </si>
  <si>
    <t>CCT</t>
  </si>
  <si>
    <t>Venue Hire/Zoom</t>
  </si>
  <si>
    <t>Clerk &amp; Councillors</t>
  </si>
  <si>
    <t>Councillor Expenses</t>
  </si>
  <si>
    <t>Councillor Allowances</t>
  </si>
  <si>
    <t xml:space="preserve">Training &amp; Development </t>
  </si>
  <si>
    <t>Subsciptions</t>
  </si>
  <si>
    <t>The Dart</t>
  </si>
  <si>
    <t>Public Toilets</t>
  </si>
  <si>
    <t>Village Shop</t>
  </si>
  <si>
    <t>Playing Field</t>
  </si>
  <si>
    <t>DAA Light Maintenance</t>
  </si>
  <si>
    <t>General Maintenance</t>
  </si>
  <si>
    <t>Telephone Kiosk</t>
  </si>
  <si>
    <t>Community Storage</t>
  </si>
  <si>
    <t>Solicitors Fees</t>
  </si>
  <si>
    <t xml:space="preserve">Maintenance </t>
  </si>
  <si>
    <t>Verge Cutting</t>
  </si>
  <si>
    <t>Grants &amp; Donations</t>
  </si>
  <si>
    <t>Hall Refurbishment</t>
  </si>
  <si>
    <t>Poppy Appeal (S137)</t>
  </si>
  <si>
    <t>General Donations (S137)</t>
  </si>
  <si>
    <t>CHAWLEIGH PARISH COUNCIL</t>
  </si>
  <si>
    <t>Grants &amp;  Other Donations</t>
  </si>
  <si>
    <t>Section 106 Income</t>
  </si>
  <si>
    <t>IT&amp;C</t>
  </si>
  <si>
    <t>Extension</t>
  </si>
  <si>
    <t>Picnic Benches</t>
  </si>
  <si>
    <t>Play Equipment</t>
  </si>
  <si>
    <t>Tree Surgery</t>
  </si>
  <si>
    <t>PROW Improvements</t>
  </si>
  <si>
    <t>Events</t>
  </si>
  <si>
    <t>Village Fair</t>
  </si>
  <si>
    <t xml:space="preserve">GENERAL &amp; EARMARKED RESERVES  </t>
  </si>
  <si>
    <t>Transfer</t>
  </si>
  <si>
    <t>Spend</t>
  </si>
  <si>
    <t>General Reserve</t>
  </si>
  <si>
    <t>Earmaked Reserves</t>
  </si>
  <si>
    <t>Replacement Laptop &amp; Printer</t>
  </si>
  <si>
    <t>Shop Emergency Repairs</t>
  </si>
  <si>
    <t>Public Toilet Emergency Repairs</t>
  </si>
  <si>
    <t>Chawley Community Trust</t>
  </si>
  <si>
    <t>Replacement Playing Field Equipment</t>
  </si>
  <si>
    <t>Chawleigh Playing Field Event 2019</t>
  </si>
  <si>
    <t>Replacement Church Roof</t>
  </si>
  <si>
    <t>Section 106 Unallocated</t>
  </si>
  <si>
    <t>Other Receipts</t>
  </si>
  <si>
    <t>Clerk</t>
  </si>
  <si>
    <t>Councillors</t>
  </si>
  <si>
    <t>Playing Field &amp; Play Equipment</t>
  </si>
  <si>
    <t xml:space="preserve">Village Maintenance </t>
  </si>
  <si>
    <t xml:space="preserve">Section 137 Payments </t>
  </si>
  <si>
    <t>Other Grants &amp; Donations</t>
  </si>
  <si>
    <t>VAT Expenditure</t>
  </si>
  <si>
    <t>Plus Total Receipts</t>
  </si>
  <si>
    <t>Less Total Payments</t>
  </si>
  <si>
    <t>2020/2021  Outturn</t>
  </si>
  <si>
    <t>2020/2021 Actual</t>
  </si>
  <si>
    <t>2021/2022  Budget</t>
  </si>
  <si>
    <t>Income</t>
  </si>
  <si>
    <t xml:space="preserve">P3 PROW </t>
  </si>
  <si>
    <t>2022-2023 BUDGET ANALYSIS</t>
  </si>
  <si>
    <t>2021/2022 Revised  Budget</t>
  </si>
  <si>
    <t>2021/2022  Revised Budget</t>
  </si>
  <si>
    <t xml:space="preserve">2022/2023 </t>
  </si>
  <si>
    <t xml:space="preserve">2021/2022  To Date </t>
  </si>
  <si>
    <t>To Date</t>
  </si>
  <si>
    <t>2023/2024</t>
  </si>
  <si>
    <t>2024/2025</t>
  </si>
  <si>
    <t>2025/2026</t>
  </si>
  <si>
    <t>2026/2027</t>
  </si>
  <si>
    <t>The shop noticeboard £127.95, plus the wooden noticeboard £922.93 in the current year</t>
  </si>
  <si>
    <t>Shop Income Reserve</t>
  </si>
  <si>
    <t>RESERVES</t>
  </si>
  <si>
    <t>TOTAL RESERVES</t>
  </si>
  <si>
    <t>Lease regarding shed</t>
  </si>
  <si>
    <t>2021/2022 to Nov 21</t>
  </si>
  <si>
    <t>Jubilee Celebrations</t>
  </si>
  <si>
    <t>Matched with P3 funding - Extra £600 claimed</t>
  </si>
  <si>
    <t>Two payments made in 2021/22</t>
  </si>
  <si>
    <t xml:space="preserve">Storage Facility </t>
  </si>
  <si>
    <t>New Laptop</t>
  </si>
  <si>
    <t>Community Storage - Legal</t>
  </si>
  <si>
    <t>2022/2023 Band D Charge</t>
  </si>
  <si>
    <t>Asset Maintenance</t>
  </si>
  <si>
    <t>Village Maintenance</t>
  </si>
  <si>
    <t>Grants</t>
  </si>
  <si>
    <t>Clerk &amp; Administration</t>
  </si>
  <si>
    <t>2022/2023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</si>
</sst>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_-* #,##0.00_-;* \(#,##0.00\)_-;_-* &quot;-&quot;??_-;_-@_-"/>
    <numFmt numFmtId="165" formatCode="_-* #,##0_-;* \(#,##0\)_-;_-* &quot;-&quot;??_-;_-@_-"/>
    <numFmt numFmtId="166" formatCode="_*\ #,##0_-;* \(#,##0\)_-;_-* &quot;-&quot;??_-;_-@_-"/>
    <numFmt numFmtId="167" formatCode="_-[$£-809]* #,##0.00_-;\-[$£-809]* #,##0.00_-;_-[$£-809]* &quot;-&quot;??_-;_-@_-"/>
    <numFmt numFmtId="168" formatCode="_-[$£-809]* #,##0_-;\-[$£-809]* #,##0_-;_-[$£-809]* &quot;-&quot;??_-;_-@_-"/>
    <numFmt numFmtId="169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0" fillId="0" borderId="0" xfId="0" applyNumberFormat="1"/>
    <xf numFmtId="165" fontId="2" fillId="0" borderId="0" xfId="1" applyNumberFormat="1" applyFont="1"/>
    <xf numFmtId="165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 indent="2"/>
    </xf>
    <xf numFmtId="165" fontId="0" fillId="0" borderId="1" xfId="0" applyNumberFormat="1" applyBorder="1"/>
    <xf numFmtId="166" fontId="0" fillId="0" borderId="0" xfId="0" applyNumberFormat="1"/>
    <xf numFmtId="166" fontId="2" fillId="0" borderId="0" xfId="1" applyNumberFormat="1" applyFont="1"/>
    <xf numFmtId="166" fontId="2" fillId="0" borderId="0" xfId="0" applyNumberFormat="1" applyFont="1"/>
    <xf numFmtId="166" fontId="0" fillId="0" borderId="1" xfId="0" applyNumberFormat="1" applyBorder="1"/>
    <xf numFmtId="0" fontId="0" fillId="0" borderId="0" xfId="0" applyAlignment="1">
      <alignment vertical="center" wrapText="1"/>
    </xf>
    <xf numFmtId="6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6" fontId="3" fillId="0" borderId="0" xfId="1" applyNumberFormat="1" applyFont="1" applyFill="1" applyAlignment="1">
      <alignment vertical="center"/>
    </xf>
    <xf numFmtId="166" fontId="0" fillId="0" borderId="0" xfId="1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8" fontId="0" fillId="0" borderId="0" xfId="0" applyNumberFormat="1" applyAlignment="1">
      <alignment vertical="center" wrapText="1"/>
    </xf>
    <xf numFmtId="167" fontId="0" fillId="0" borderId="0" xfId="0" applyNumberFormat="1"/>
    <xf numFmtId="168" fontId="0" fillId="0" borderId="0" xfId="0" applyNumberFormat="1" applyAlignment="1">
      <alignment horizontal="left"/>
    </xf>
    <xf numFmtId="169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Chawleigh</a:t>
            </a:r>
            <a:r>
              <a:rPr lang="en-GB" baseline="0"/>
              <a:t> Parish Council Precept 2022/2023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9F1-4FB0-BDDA-466526B217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F1-4FB0-BDDA-466526B217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9F1-4FB0-BDDA-466526B217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F1-4FB0-BDDA-466526B217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9F1-4FB0-BDDA-466526B217C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479B427-EE58-441B-A5CC-3CB12CB1F3C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9F1-4FB0-BDDA-466526B217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C4E5345-1822-4FD3-A775-DAE695F5ED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9F1-4FB0-BDDA-466526B217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A1C9F30-D74A-4939-B368-95BCB670D1F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9F1-4FB0-BDDA-466526B217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23A84AF-948D-45B0-B4E8-9014BF0CF83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9F1-4FB0-BDDA-466526B217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B6BFB8F-AE5F-4009-81DD-B15D256D682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9F1-4FB0-BDDA-466526B217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'Pie Chart'!$B$5:$B$9</c:f>
              <c:numCache>
                <c:formatCode>"£"#,##0.00</c:formatCode>
                <c:ptCount val="5"/>
                <c:pt idx="0">
                  <c:v>30.029211295034081</c:v>
                </c:pt>
                <c:pt idx="1">
                  <c:v>1.5579357351509251</c:v>
                </c:pt>
                <c:pt idx="2">
                  <c:v>15.287244401168451</c:v>
                </c:pt>
                <c:pt idx="3">
                  <c:v>4.2843232716650439</c:v>
                </c:pt>
                <c:pt idx="4">
                  <c:v>4.0701071080817917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'Pie Chart'!$A$5:$A$9</c15:f>
                <c15:dlblRangeCache>
                  <c:ptCount val="5"/>
                  <c:pt idx="0">
                    <c:v>Clerk &amp; Administration</c:v>
                  </c:pt>
                  <c:pt idx="1">
                    <c:v>Councillors</c:v>
                  </c:pt>
                  <c:pt idx="2">
                    <c:v>Asset Maintenance</c:v>
                  </c:pt>
                  <c:pt idx="3">
                    <c:v>Village Maintenance</c:v>
                  </c:pt>
                  <c:pt idx="4">
                    <c:v>Grants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9F1-4FB0-BDDA-466526B21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2</xdr:row>
      <xdr:rowOff>38099</xdr:rowOff>
    </xdr:from>
    <xdr:to>
      <xdr:col>15</xdr:col>
      <xdr:colOff>28575</xdr:colOff>
      <xdr:row>25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03D58-968F-4231-90E5-D423FD92D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A295-361D-4A8E-ACB8-8D7AB5358418}">
  <dimension ref="A1:L107"/>
  <sheetViews>
    <sheetView tabSelected="1" topLeftCell="B66" workbookViewId="0">
      <selection activeCell="J19" sqref="J19:J78"/>
    </sheetView>
  </sheetViews>
  <sheetFormatPr defaultRowHeight="14.4" x14ac:dyDescent="0.3"/>
  <cols>
    <col min="1" max="1" width="9.109375" hidden="1" customWidth="1"/>
    <col min="2" max="2" width="11.33203125" bestFit="1" customWidth="1"/>
    <col min="3" max="3" width="4.5546875" customWidth="1"/>
    <col min="4" max="4" width="25.109375" bestFit="1" customWidth="1"/>
    <col min="5" max="5" width="11.33203125" customWidth="1"/>
    <col min="6" max="6" width="9.109375" hidden="1" customWidth="1"/>
    <col min="7" max="7" width="11.33203125" hidden="1" customWidth="1"/>
    <col min="8" max="8" width="9.109375" hidden="1" customWidth="1"/>
    <col min="9" max="9" width="11.33203125" bestFit="1" customWidth="1"/>
    <col min="10" max="10" width="11.5546875" customWidth="1"/>
    <col min="11" max="11" width="0" hidden="1" customWidth="1"/>
    <col min="12" max="12" width="49.33203125" hidden="1" customWidth="1"/>
  </cols>
  <sheetData>
    <row r="1" spans="1:12" x14ac:dyDescent="0.3">
      <c r="B1" s="40" t="s">
        <v>65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3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3">
      <c r="B3" s="40" t="s">
        <v>104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3">
      <c r="A4" s="5" t="s">
        <v>16</v>
      </c>
      <c r="B4" s="21"/>
      <c r="C4" s="22"/>
      <c r="D4" s="21"/>
      <c r="E4" s="21"/>
      <c r="F4" s="21"/>
      <c r="G4" s="21"/>
      <c r="H4" s="21"/>
      <c r="I4" s="21"/>
      <c r="J4" s="21"/>
      <c r="K4" s="21"/>
      <c r="L4" s="21"/>
    </row>
    <row r="5" spans="1:12" ht="43.2" x14ac:dyDescent="0.3">
      <c r="A5" s="5"/>
      <c r="B5" s="4" t="s">
        <v>100</v>
      </c>
      <c r="C5" s="4"/>
      <c r="D5" s="4"/>
      <c r="E5" s="4" t="s">
        <v>101</v>
      </c>
      <c r="F5" s="4"/>
      <c r="G5" s="4" t="s">
        <v>119</v>
      </c>
      <c r="H5" s="21"/>
      <c r="I5" s="4" t="s">
        <v>105</v>
      </c>
      <c r="J5" s="4" t="s">
        <v>131</v>
      </c>
      <c r="K5" s="21"/>
      <c r="L5" s="19"/>
    </row>
    <row r="6" spans="1:12" x14ac:dyDescent="0.3">
      <c r="A6" s="5"/>
      <c r="B6" s="11" t="s">
        <v>14</v>
      </c>
      <c r="C6" s="11"/>
      <c r="D6" s="11"/>
      <c r="E6" s="11" t="s">
        <v>14</v>
      </c>
      <c r="F6" s="11"/>
      <c r="G6" s="11" t="s">
        <v>14</v>
      </c>
      <c r="H6" s="21"/>
      <c r="I6" s="11" t="s">
        <v>14</v>
      </c>
      <c r="J6" s="11" t="s">
        <v>14</v>
      </c>
      <c r="K6" s="21"/>
      <c r="L6" s="19"/>
    </row>
    <row r="7" spans="1:12" x14ac:dyDescent="0.3">
      <c r="A7" s="5"/>
      <c r="B7" s="21"/>
      <c r="C7" s="22" t="s">
        <v>0</v>
      </c>
      <c r="D7" s="21"/>
      <c r="E7" s="21"/>
      <c r="F7" s="21"/>
      <c r="G7" s="23"/>
      <c r="H7" s="21"/>
      <c r="I7" s="24"/>
      <c r="J7" s="24"/>
      <c r="K7" s="21"/>
      <c r="L7" s="19"/>
    </row>
    <row r="8" spans="1:12" x14ac:dyDescent="0.3">
      <c r="A8" s="5">
        <v>1</v>
      </c>
      <c r="B8" s="25">
        <v>1942.4600000000019</v>
      </c>
      <c r="C8" s="23"/>
      <c r="D8" s="23" t="s">
        <v>26</v>
      </c>
      <c r="E8" s="26">
        <v>2200</v>
      </c>
      <c r="F8" s="25"/>
      <c r="G8" s="23">
        <v>1494.15</v>
      </c>
      <c r="H8" s="21"/>
      <c r="I8" s="24">
        <v>2220</v>
      </c>
      <c r="J8" s="24">
        <v>2220</v>
      </c>
      <c r="K8" s="21"/>
      <c r="L8" s="19"/>
    </row>
    <row r="9" spans="1:12" x14ac:dyDescent="0.3">
      <c r="A9" s="5">
        <v>2</v>
      </c>
      <c r="B9" s="25">
        <v>12790</v>
      </c>
      <c r="C9" s="23"/>
      <c r="D9" s="23" t="s">
        <v>1</v>
      </c>
      <c r="E9" s="26">
        <v>13000</v>
      </c>
      <c r="F9" s="25"/>
      <c r="G9" s="23">
        <v>13000</v>
      </c>
      <c r="H9" s="21"/>
      <c r="I9" s="24">
        <v>13000</v>
      </c>
      <c r="J9" s="24">
        <v>13567</v>
      </c>
      <c r="K9" s="21"/>
      <c r="L9" s="19"/>
    </row>
    <row r="10" spans="1:12" x14ac:dyDescent="0.3">
      <c r="A10" s="5">
        <v>5</v>
      </c>
      <c r="B10" s="25">
        <v>1.5900000000000003</v>
      </c>
      <c r="C10" s="23"/>
      <c r="D10" s="23" t="s">
        <v>3</v>
      </c>
      <c r="E10" s="26">
        <v>0</v>
      </c>
      <c r="F10" s="25"/>
      <c r="G10" s="23">
        <v>0.27</v>
      </c>
      <c r="H10" s="21"/>
      <c r="I10" s="24">
        <f>IF(E10=0,0,G10*100/E10)</f>
        <v>0</v>
      </c>
      <c r="J10" s="24">
        <v>0</v>
      </c>
      <c r="K10" s="21"/>
      <c r="L10" s="19"/>
    </row>
    <row r="11" spans="1:12" x14ac:dyDescent="0.3">
      <c r="A11" s="5">
        <v>7</v>
      </c>
      <c r="B11" s="25">
        <v>1050</v>
      </c>
      <c r="C11" s="23"/>
      <c r="D11" s="23" t="s">
        <v>66</v>
      </c>
      <c r="E11" s="26">
        <v>0</v>
      </c>
      <c r="F11" s="25"/>
      <c r="G11" s="23">
        <v>0</v>
      </c>
      <c r="H11" s="21"/>
      <c r="I11" s="24">
        <v>600</v>
      </c>
      <c r="J11" s="24">
        <v>0</v>
      </c>
      <c r="K11" s="21"/>
      <c r="L11" s="19"/>
    </row>
    <row r="12" spans="1:12" x14ac:dyDescent="0.3">
      <c r="A12" s="5">
        <v>4</v>
      </c>
      <c r="B12" s="25">
        <v>0</v>
      </c>
      <c r="C12" s="23"/>
      <c r="D12" s="23" t="s">
        <v>2</v>
      </c>
      <c r="E12" s="26">
        <v>0</v>
      </c>
      <c r="F12" s="25"/>
      <c r="G12" s="23">
        <v>5749.83</v>
      </c>
      <c r="H12" s="21"/>
      <c r="I12" s="24">
        <v>5750</v>
      </c>
      <c r="J12" s="24">
        <v>0</v>
      </c>
      <c r="K12" s="21"/>
      <c r="L12" s="20"/>
    </row>
    <row r="13" spans="1:12" x14ac:dyDescent="0.3">
      <c r="A13" s="5">
        <v>6</v>
      </c>
      <c r="B13" s="25">
        <v>0</v>
      </c>
      <c r="C13" s="23"/>
      <c r="D13" s="27" t="s">
        <v>67</v>
      </c>
      <c r="E13" s="26">
        <v>0</v>
      </c>
      <c r="F13" s="25"/>
      <c r="G13" s="23">
        <v>0</v>
      </c>
      <c r="H13" s="21"/>
      <c r="I13" s="24">
        <f>IF(E13=0,0,G13*100/E13)</f>
        <v>0</v>
      </c>
      <c r="J13" s="24">
        <v>0</v>
      </c>
      <c r="K13" s="21"/>
      <c r="L13" s="19"/>
    </row>
    <row r="14" spans="1:12" x14ac:dyDescent="0.3">
      <c r="A14" s="5"/>
      <c r="B14" s="25"/>
      <c r="C14" s="23"/>
      <c r="D14" s="23"/>
      <c r="E14" s="25"/>
      <c r="F14" s="25"/>
      <c r="G14" s="23"/>
      <c r="H14" s="21"/>
      <c r="I14" s="24"/>
      <c r="J14" s="24"/>
      <c r="K14" s="21"/>
      <c r="L14" s="19"/>
    </row>
    <row r="15" spans="1:12" x14ac:dyDescent="0.3">
      <c r="A15" s="5"/>
      <c r="B15" s="28">
        <f>SUM(B7:B14)</f>
        <v>15784.050000000003</v>
      </c>
      <c r="C15" s="23"/>
      <c r="D15" s="29" t="s">
        <v>4</v>
      </c>
      <c r="E15" s="28">
        <f>SUM(E7:E14)</f>
        <v>15200</v>
      </c>
      <c r="F15" s="28"/>
      <c r="G15" s="30">
        <f>SUM(G7:G14)</f>
        <v>20244.25</v>
      </c>
      <c r="H15" s="21"/>
      <c r="I15" s="31">
        <f>SUM(I7:I14)</f>
        <v>21570</v>
      </c>
      <c r="J15" s="31">
        <f>SUM(J7:J14)</f>
        <v>15787</v>
      </c>
      <c r="K15" s="21"/>
      <c r="L15" s="19"/>
    </row>
    <row r="16" spans="1:12" x14ac:dyDescent="0.3">
      <c r="A16" s="5"/>
      <c r="B16" s="25"/>
      <c r="C16" s="23"/>
      <c r="D16" s="23"/>
      <c r="E16" s="25"/>
      <c r="F16" s="25"/>
      <c r="G16" s="23"/>
      <c r="H16" s="21"/>
      <c r="I16" s="24"/>
      <c r="J16" s="24"/>
      <c r="K16" s="21"/>
      <c r="L16" s="19"/>
    </row>
    <row r="17" spans="1:12" x14ac:dyDescent="0.3">
      <c r="A17" s="5"/>
      <c r="B17" s="25"/>
      <c r="C17" s="29" t="s">
        <v>5</v>
      </c>
      <c r="D17" s="23"/>
      <c r="E17" s="25"/>
      <c r="F17" s="25"/>
      <c r="G17" s="23"/>
      <c r="H17" s="21"/>
      <c r="I17" s="24"/>
      <c r="J17" s="24"/>
      <c r="K17" s="21"/>
      <c r="L17" s="19"/>
    </row>
    <row r="18" spans="1:12" x14ac:dyDescent="0.3">
      <c r="A18" s="5"/>
      <c r="B18" s="25"/>
      <c r="C18" s="29" t="s">
        <v>6</v>
      </c>
      <c r="D18" s="23"/>
      <c r="E18" s="25"/>
      <c r="F18" s="25"/>
      <c r="G18" s="23"/>
      <c r="H18" s="21"/>
      <c r="I18" s="24"/>
      <c r="J18" s="24"/>
      <c r="K18" s="21"/>
      <c r="L18" s="19"/>
    </row>
    <row r="19" spans="1:12" x14ac:dyDescent="0.3">
      <c r="A19" s="5">
        <v>10</v>
      </c>
      <c r="B19" s="25">
        <v>0</v>
      </c>
      <c r="C19" s="29"/>
      <c r="D19" s="23" t="s">
        <v>21</v>
      </c>
      <c r="E19" s="32">
        <v>0</v>
      </c>
      <c r="F19" s="25"/>
      <c r="G19" s="23">
        <v>200</v>
      </c>
      <c r="H19" s="21"/>
      <c r="I19" s="24">
        <v>200</v>
      </c>
      <c r="J19" s="24">
        <v>200</v>
      </c>
      <c r="K19" s="21"/>
      <c r="L19" s="19"/>
    </row>
    <row r="20" spans="1:12" x14ac:dyDescent="0.3">
      <c r="A20" s="5">
        <v>11</v>
      </c>
      <c r="B20" s="25">
        <v>0</v>
      </c>
      <c r="C20" s="29"/>
      <c r="D20" s="23" t="s">
        <v>20</v>
      </c>
      <c r="E20" s="32">
        <v>0</v>
      </c>
      <c r="F20" s="25"/>
      <c r="G20" s="23">
        <v>150</v>
      </c>
      <c r="H20" s="21"/>
      <c r="I20" s="24">
        <v>190</v>
      </c>
      <c r="J20" s="24">
        <v>300</v>
      </c>
      <c r="K20" s="21"/>
      <c r="L20" s="19"/>
    </row>
    <row r="21" spans="1:12" x14ac:dyDescent="0.3">
      <c r="A21" s="5">
        <v>12</v>
      </c>
      <c r="B21" s="25">
        <v>35</v>
      </c>
      <c r="C21" s="29"/>
      <c r="D21" s="23" t="s">
        <v>27</v>
      </c>
      <c r="E21" s="32">
        <v>50</v>
      </c>
      <c r="F21" s="25"/>
      <c r="G21" s="23">
        <v>35</v>
      </c>
      <c r="H21" s="21"/>
      <c r="I21" s="24">
        <v>35</v>
      </c>
      <c r="J21" s="24">
        <v>35</v>
      </c>
      <c r="K21" s="21"/>
      <c r="L21" s="19"/>
    </row>
    <row r="22" spans="1:12" x14ac:dyDescent="0.3">
      <c r="A22" s="5">
        <v>13</v>
      </c>
      <c r="B22" s="25">
        <v>45</v>
      </c>
      <c r="C22" s="29"/>
      <c r="D22" s="23" t="s">
        <v>28</v>
      </c>
      <c r="E22" s="33">
        <v>150</v>
      </c>
      <c r="F22" s="25"/>
      <c r="G22" s="23">
        <v>168.88</v>
      </c>
      <c r="H22" s="21"/>
      <c r="I22" s="24">
        <v>170</v>
      </c>
      <c r="J22" s="24">
        <v>150</v>
      </c>
      <c r="K22" s="21"/>
      <c r="L22" s="19"/>
    </row>
    <row r="23" spans="1:12" x14ac:dyDescent="0.3">
      <c r="A23" s="5">
        <v>14</v>
      </c>
      <c r="B23" s="25">
        <v>810.22</v>
      </c>
      <c r="C23" s="29"/>
      <c r="D23" s="23" t="s">
        <v>9</v>
      </c>
      <c r="E23" s="33">
        <v>1000</v>
      </c>
      <c r="F23" s="25"/>
      <c r="G23" s="23">
        <v>813.39</v>
      </c>
      <c r="H23" s="21"/>
      <c r="I23" s="24">
        <v>815</v>
      </c>
      <c r="J23" s="24">
        <v>825</v>
      </c>
      <c r="K23" s="21"/>
      <c r="L23" s="19"/>
    </row>
    <row r="24" spans="1:12" x14ac:dyDescent="0.3">
      <c r="A24" s="5">
        <v>15</v>
      </c>
      <c r="B24" s="25">
        <v>0</v>
      </c>
      <c r="C24" s="29"/>
      <c r="D24" s="23" t="s">
        <v>12</v>
      </c>
      <c r="E24" s="33">
        <v>0</v>
      </c>
      <c r="F24" s="25"/>
      <c r="G24" s="23">
        <v>0</v>
      </c>
      <c r="H24" s="21"/>
      <c r="I24" s="24">
        <f>IF(E24=0,0,G24*100/E24)</f>
        <v>0</v>
      </c>
      <c r="J24" s="24">
        <v>0</v>
      </c>
      <c r="K24" s="21"/>
      <c r="L24" s="19"/>
    </row>
    <row r="25" spans="1:12" x14ac:dyDescent="0.3">
      <c r="A25" s="5">
        <v>16</v>
      </c>
      <c r="B25" s="25">
        <v>0</v>
      </c>
      <c r="C25" s="29"/>
      <c r="D25" s="23" t="s">
        <v>68</v>
      </c>
      <c r="E25" s="33">
        <v>0</v>
      </c>
      <c r="F25" s="25"/>
      <c r="G25" s="23">
        <v>0</v>
      </c>
      <c r="H25" s="21"/>
      <c r="I25" s="24">
        <f>IF(E25=0,0,G25*100/E25)</f>
        <v>0</v>
      </c>
      <c r="J25" s="24">
        <v>500</v>
      </c>
      <c r="K25" s="21"/>
      <c r="L25" s="19" t="s">
        <v>124</v>
      </c>
    </row>
    <row r="26" spans="1:12" x14ac:dyDescent="0.3">
      <c r="A26" s="5">
        <v>17</v>
      </c>
      <c r="B26" s="25">
        <v>0</v>
      </c>
      <c r="C26" s="29"/>
      <c r="D26" s="23" t="s">
        <v>29</v>
      </c>
      <c r="E26" s="33">
        <v>0</v>
      </c>
      <c r="F26" s="25"/>
      <c r="G26" s="23">
        <v>0</v>
      </c>
      <c r="H26" s="21"/>
      <c r="I26" s="24">
        <f>IF(E26=0,0,G26*100/E26)</f>
        <v>0</v>
      </c>
      <c r="J26" s="24">
        <v>0</v>
      </c>
      <c r="K26" s="21"/>
      <c r="L26" s="19"/>
    </row>
    <row r="27" spans="1:12" x14ac:dyDescent="0.3">
      <c r="A27" s="5">
        <v>18</v>
      </c>
      <c r="B27" s="25">
        <v>31.340000000000003</v>
      </c>
      <c r="C27" s="29"/>
      <c r="D27" s="23" t="s">
        <v>30</v>
      </c>
      <c r="E27" s="33">
        <v>309</v>
      </c>
      <c r="F27" s="25"/>
      <c r="G27" s="23">
        <v>48.99</v>
      </c>
      <c r="H27" s="21"/>
      <c r="I27" s="24">
        <v>200</v>
      </c>
      <c r="J27" s="24">
        <v>200</v>
      </c>
      <c r="K27" s="21"/>
      <c r="L27" s="19"/>
    </row>
    <row r="28" spans="1:12" x14ac:dyDescent="0.3">
      <c r="A28" s="5">
        <v>19</v>
      </c>
      <c r="B28" s="25">
        <v>20.07</v>
      </c>
      <c r="C28" s="29"/>
      <c r="D28" s="23" t="s">
        <v>31</v>
      </c>
      <c r="E28" s="33">
        <v>50</v>
      </c>
      <c r="F28" s="25"/>
      <c r="G28" s="23">
        <v>0</v>
      </c>
      <c r="H28" s="21"/>
      <c r="I28" s="24">
        <v>50</v>
      </c>
      <c r="J28" s="24">
        <v>50</v>
      </c>
      <c r="K28" s="21"/>
      <c r="L28" s="19"/>
    </row>
    <row r="29" spans="1:12" x14ac:dyDescent="0.3">
      <c r="A29" s="5">
        <v>20</v>
      </c>
      <c r="B29" s="25">
        <v>36</v>
      </c>
      <c r="C29" s="29"/>
      <c r="D29" s="23" t="s">
        <v>22</v>
      </c>
      <c r="E29" s="33">
        <v>78</v>
      </c>
      <c r="F29" s="25"/>
      <c r="G29" s="23">
        <v>0</v>
      </c>
      <c r="H29" s="21"/>
      <c r="I29" s="24">
        <v>50</v>
      </c>
      <c r="J29" s="24">
        <v>50</v>
      </c>
      <c r="K29" s="21"/>
      <c r="L29" s="19"/>
    </row>
    <row r="30" spans="1:12" x14ac:dyDescent="0.3">
      <c r="A30" s="5">
        <v>21</v>
      </c>
      <c r="B30" s="25">
        <v>71.94</v>
      </c>
      <c r="C30" s="29"/>
      <c r="D30" s="23" t="s">
        <v>44</v>
      </c>
      <c r="E30" s="33">
        <v>250</v>
      </c>
      <c r="F30" s="25"/>
      <c r="G30" s="23">
        <v>183.92</v>
      </c>
      <c r="H30" s="21"/>
      <c r="I30" s="24">
        <v>350</v>
      </c>
      <c r="J30" s="24">
        <v>400</v>
      </c>
      <c r="K30" s="21"/>
      <c r="L30" s="19"/>
    </row>
    <row r="31" spans="1:12" x14ac:dyDescent="0.3">
      <c r="A31" s="5"/>
      <c r="B31" s="25"/>
      <c r="C31" s="29" t="s">
        <v>45</v>
      </c>
      <c r="D31" s="23"/>
      <c r="E31" s="25"/>
      <c r="F31" s="25"/>
      <c r="G31" s="23"/>
      <c r="H31" s="21"/>
      <c r="I31" s="24"/>
      <c r="J31" s="24"/>
      <c r="K31" s="21"/>
      <c r="L31" s="19"/>
    </row>
    <row r="32" spans="1:12" x14ac:dyDescent="0.3">
      <c r="A32" s="5">
        <v>30</v>
      </c>
      <c r="B32" s="25">
        <v>2216.25</v>
      </c>
      <c r="C32" s="29"/>
      <c r="D32" s="23" t="s">
        <v>7</v>
      </c>
      <c r="E32" s="33">
        <v>4600</v>
      </c>
      <c r="F32" s="25"/>
      <c r="G32" s="23">
        <v>3444.5</v>
      </c>
      <c r="H32" s="21"/>
      <c r="I32" s="24">
        <v>4600</v>
      </c>
      <c r="J32" s="24">
        <v>4700</v>
      </c>
      <c r="K32" s="21"/>
      <c r="L32" s="19"/>
    </row>
    <row r="33" spans="1:12" x14ac:dyDescent="0.3">
      <c r="A33" s="5">
        <v>31</v>
      </c>
      <c r="B33" s="25">
        <v>0</v>
      </c>
      <c r="C33" s="29"/>
      <c r="D33" s="23" t="s">
        <v>23</v>
      </c>
      <c r="E33" s="33">
        <v>1000</v>
      </c>
      <c r="F33" s="25"/>
      <c r="G33" s="23">
        <v>0</v>
      </c>
      <c r="H33" s="21"/>
      <c r="I33" s="24">
        <v>0</v>
      </c>
      <c r="J33" s="24">
        <v>0</v>
      </c>
      <c r="K33" s="21"/>
      <c r="L33" s="19"/>
    </row>
    <row r="34" spans="1:12" x14ac:dyDescent="0.3">
      <c r="A34" s="5">
        <v>32</v>
      </c>
      <c r="B34" s="25">
        <v>0</v>
      </c>
      <c r="C34" s="29"/>
      <c r="D34" s="23" t="s">
        <v>8</v>
      </c>
      <c r="E34" s="33">
        <v>0</v>
      </c>
      <c r="F34" s="25"/>
      <c r="G34" s="23">
        <v>0</v>
      </c>
      <c r="H34" s="21"/>
      <c r="I34" s="24">
        <v>50</v>
      </c>
      <c r="J34" s="24">
        <v>100</v>
      </c>
      <c r="K34" s="21"/>
      <c r="L34" s="19"/>
    </row>
    <row r="35" spans="1:12" x14ac:dyDescent="0.3">
      <c r="A35" s="5">
        <v>33</v>
      </c>
      <c r="B35" s="25">
        <v>0</v>
      </c>
      <c r="C35" s="29"/>
      <c r="D35" s="23" t="s">
        <v>46</v>
      </c>
      <c r="E35" s="33">
        <v>0</v>
      </c>
      <c r="F35" s="25"/>
      <c r="G35" s="23">
        <v>0</v>
      </c>
      <c r="H35" s="21"/>
      <c r="I35" s="24">
        <f>IF(E35=0,0,G35*100/E35)</f>
        <v>0</v>
      </c>
      <c r="J35" s="24">
        <v>0</v>
      </c>
      <c r="K35" s="21"/>
      <c r="L35" s="19"/>
    </row>
    <row r="36" spans="1:12" x14ac:dyDescent="0.3">
      <c r="A36" s="5">
        <v>34</v>
      </c>
      <c r="B36" s="25">
        <v>0</v>
      </c>
      <c r="C36" s="29"/>
      <c r="D36" s="23" t="s">
        <v>47</v>
      </c>
      <c r="E36" s="33">
        <v>0</v>
      </c>
      <c r="F36" s="25"/>
      <c r="G36" s="23">
        <v>0</v>
      </c>
      <c r="H36" s="21"/>
      <c r="I36" s="24">
        <f>IF(E36=0,0,G36*100/E36)</f>
        <v>0</v>
      </c>
      <c r="J36" s="24">
        <v>0</v>
      </c>
      <c r="K36" s="21"/>
      <c r="L36" s="19"/>
    </row>
    <row r="37" spans="1:12" x14ac:dyDescent="0.3">
      <c r="A37" s="5">
        <v>35</v>
      </c>
      <c r="B37" s="25">
        <v>-16.670000000000002</v>
      </c>
      <c r="C37" s="29"/>
      <c r="D37" s="23" t="s">
        <v>48</v>
      </c>
      <c r="E37" s="33">
        <v>360</v>
      </c>
      <c r="F37" s="25"/>
      <c r="G37" s="23">
        <v>0</v>
      </c>
      <c r="H37" s="21"/>
      <c r="I37" s="24">
        <f>IF(E37=0,0,G37*100/E37)</f>
        <v>0</v>
      </c>
      <c r="J37" s="24">
        <v>400</v>
      </c>
      <c r="K37" s="21"/>
      <c r="L37" s="19"/>
    </row>
    <row r="38" spans="1:12" x14ac:dyDescent="0.3">
      <c r="A38" s="5"/>
      <c r="B38" s="25"/>
      <c r="C38" s="29" t="s">
        <v>49</v>
      </c>
      <c r="D38" s="23"/>
      <c r="E38" s="25"/>
      <c r="F38" s="25"/>
      <c r="G38" s="23"/>
      <c r="H38" s="21"/>
      <c r="I38" s="24"/>
      <c r="J38" s="24"/>
      <c r="K38" s="21"/>
      <c r="L38" s="19"/>
    </row>
    <row r="39" spans="1:12" x14ac:dyDescent="0.3">
      <c r="A39" s="5">
        <v>41</v>
      </c>
      <c r="B39" s="25">
        <v>132</v>
      </c>
      <c r="C39" s="29"/>
      <c r="D39" s="23" t="s">
        <v>32</v>
      </c>
      <c r="E39" s="33">
        <v>157</v>
      </c>
      <c r="F39" s="25"/>
      <c r="G39" s="23">
        <v>126</v>
      </c>
      <c r="H39" s="21"/>
      <c r="I39" s="24">
        <v>130</v>
      </c>
      <c r="J39" s="24">
        <v>140</v>
      </c>
      <c r="K39" s="21"/>
      <c r="L39" s="19"/>
    </row>
    <row r="40" spans="1:12" x14ac:dyDescent="0.3">
      <c r="A40" s="5">
        <v>42</v>
      </c>
      <c r="B40" s="25">
        <v>0</v>
      </c>
      <c r="C40" s="29"/>
      <c r="D40" s="23" t="s">
        <v>19</v>
      </c>
      <c r="E40" s="33">
        <v>23</v>
      </c>
      <c r="F40" s="25"/>
      <c r="G40" s="23">
        <v>0</v>
      </c>
      <c r="H40" s="21"/>
      <c r="I40" s="24">
        <f>IF(E40=0,0,G40*100/E40)</f>
        <v>0</v>
      </c>
      <c r="J40" s="24">
        <v>50</v>
      </c>
      <c r="K40" s="21"/>
      <c r="L40" s="19"/>
    </row>
    <row r="41" spans="1:12" x14ac:dyDescent="0.3">
      <c r="A41" s="5">
        <v>43</v>
      </c>
      <c r="B41" s="25">
        <v>0</v>
      </c>
      <c r="C41" s="29"/>
      <c r="D41" s="23" t="s">
        <v>50</v>
      </c>
      <c r="E41" s="33">
        <v>8</v>
      </c>
      <c r="F41" s="25"/>
      <c r="G41" s="23">
        <v>0</v>
      </c>
      <c r="H41" s="21"/>
      <c r="I41" s="24">
        <f>IF(E41=0,0,G41*100/E41)</f>
        <v>0</v>
      </c>
      <c r="J41" s="24">
        <v>10</v>
      </c>
      <c r="K41" s="21"/>
      <c r="L41" s="19"/>
    </row>
    <row r="42" spans="1:12" x14ac:dyDescent="0.3">
      <c r="A42" s="5"/>
      <c r="B42" s="25"/>
      <c r="C42" s="29" t="s">
        <v>51</v>
      </c>
      <c r="D42" s="23"/>
      <c r="E42" s="25"/>
      <c r="F42" s="25"/>
      <c r="G42" s="21"/>
      <c r="H42" s="21"/>
      <c r="I42" s="24"/>
      <c r="J42" s="24"/>
      <c r="K42" s="21"/>
      <c r="L42" s="19"/>
    </row>
    <row r="43" spans="1:12" x14ac:dyDescent="0.3">
      <c r="A43" s="5">
        <v>50</v>
      </c>
      <c r="B43" s="25">
        <v>1440</v>
      </c>
      <c r="C43" s="29"/>
      <c r="D43" s="23" t="s">
        <v>33</v>
      </c>
      <c r="E43" s="33">
        <v>1440</v>
      </c>
      <c r="F43" s="25"/>
      <c r="G43" s="23">
        <v>1359.59</v>
      </c>
      <c r="H43" s="21"/>
      <c r="I43" s="24">
        <v>1820</v>
      </c>
      <c r="J43" s="24">
        <v>1825</v>
      </c>
      <c r="K43" s="21"/>
      <c r="L43" s="19"/>
    </row>
    <row r="44" spans="1:12" x14ac:dyDescent="0.3">
      <c r="A44" s="5">
        <v>51</v>
      </c>
      <c r="B44" s="25">
        <v>540.79</v>
      </c>
      <c r="C44" s="29"/>
      <c r="D44" s="23" t="s">
        <v>34</v>
      </c>
      <c r="E44" s="33">
        <v>101</v>
      </c>
      <c r="F44" s="25"/>
      <c r="G44" s="23">
        <v>0</v>
      </c>
      <c r="H44" s="21"/>
      <c r="I44" s="24">
        <v>200</v>
      </c>
      <c r="J44" s="24">
        <v>200</v>
      </c>
      <c r="K44" s="21"/>
      <c r="L44" s="19"/>
    </row>
    <row r="45" spans="1:12" x14ac:dyDescent="0.3">
      <c r="A45" s="5">
        <v>52</v>
      </c>
      <c r="B45" s="25">
        <v>20.439999999999998</v>
      </c>
      <c r="C45" s="29"/>
      <c r="D45" s="23" t="s">
        <v>10</v>
      </c>
      <c r="E45" s="33">
        <v>309</v>
      </c>
      <c r="F45" s="25"/>
      <c r="G45" s="23">
        <v>0</v>
      </c>
      <c r="H45" s="21"/>
      <c r="I45" s="24">
        <v>200</v>
      </c>
      <c r="J45" s="24">
        <v>200</v>
      </c>
      <c r="K45" s="21"/>
      <c r="L45" s="19"/>
    </row>
    <row r="46" spans="1:12" x14ac:dyDescent="0.3">
      <c r="A46" s="5"/>
      <c r="B46" s="25"/>
      <c r="C46" s="29" t="s">
        <v>52</v>
      </c>
      <c r="D46" s="23"/>
      <c r="E46" s="25"/>
      <c r="F46" s="25"/>
      <c r="G46" s="23"/>
      <c r="H46" s="21"/>
      <c r="I46" s="24"/>
      <c r="J46" s="24"/>
      <c r="K46" s="21"/>
      <c r="L46" s="19"/>
    </row>
    <row r="47" spans="1:12" x14ac:dyDescent="0.3">
      <c r="A47" s="5">
        <v>60</v>
      </c>
      <c r="B47" s="25">
        <v>169.8</v>
      </c>
      <c r="C47" s="29"/>
      <c r="D47" s="23" t="s">
        <v>35</v>
      </c>
      <c r="E47" s="25">
        <v>0</v>
      </c>
      <c r="F47" s="25"/>
      <c r="G47" s="23">
        <v>0</v>
      </c>
      <c r="H47" s="21"/>
      <c r="I47" s="24">
        <f>IF(E47=0,0,G47*100/E47)</f>
        <v>0</v>
      </c>
      <c r="J47" s="24">
        <v>0</v>
      </c>
      <c r="K47" s="21"/>
      <c r="L47" s="19"/>
    </row>
    <row r="48" spans="1:12" x14ac:dyDescent="0.3">
      <c r="A48" s="5">
        <v>61</v>
      </c>
      <c r="B48" s="25">
        <v>0</v>
      </c>
      <c r="C48" s="29"/>
      <c r="D48" s="23" t="s">
        <v>69</v>
      </c>
      <c r="E48" s="25">
        <v>0</v>
      </c>
      <c r="F48" s="25"/>
      <c r="G48" s="23">
        <v>2973.6</v>
      </c>
      <c r="H48" s="21"/>
      <c r="I48" s="24">
        <v>3000</v>
      </c>
      <c r="J48" s="24">
        <v>0</v>
      </c>
      <c r="K48" s="21"/>
      <c r="L48" s="19" t="s">
        <v>123</v>
      </c>
    </row>
    <row r="49" spans="1:12" x14ac:dyDescent="0.3">
      <c r="A49" s="5"/>
      <c r="B49" s="25"/>
      <c r="C49" s="29" t="s">
        <v>53</v>
      </c>
      <c r="D49" s="23"/>
      <c r="E49" s="21"/>
      <c r="F49" s="25"/>
      <c r="G49" s="21"/>
      <c r="H49" s="21"/>
      <c r="I49" s="24"/>
      <c r="J49" s="24"/>
      <c r="K49" s="21"/>
      <c r="L49" s="19"/>
    </row>
    <row r="50" spans="1:12" x14ac:dyDescent="0.3">
      <c r="A50" s="5">
        <v>70</v>
      </c>
      <c r="B50" s="25">
        <v>0</v>
      </c>
      <c r="C50" s="29"/>
      <c r="D50" s="23" t="s">
        <v>24</v>
      </c>
      <c r="E50" s="33">
        <v>100</v>
      </c>
      <c r="F50" s="25"/>
      <c r="G50" s="23">
        <v>89.5</v>
      </c>
      <c r="H50" s="21"/>
      <c r="I50" s="24">
        <v>90</v>
      </c>
      <c r="J50" s="24">
        <v>100</v>
      </c>
      <c r="K50" s="21"/>
      <c r="L50" s="19"/>
    </row>
    <row r="51" spans="1:12" x14ac:dyDescent="0.3">
      <c r="A51" s="5">
        <v>71</v>
      </c>
      <c r="B51" s="25">
        <v>1050</v>
      </c>
      <c r="C51" s="29"/>
      <c r="D51" s="23" t="s">
        <v>11</v>
      </c>
      <c r="E51" s="33">
        <v>1200</v>
      </c>
      <c r="F51" s="25"/>
      <c r="G51" s="23">
        <v>612.5</v>
      </c>
      <c r="H51" s="21"/>
      <c r="I51" s="24">
        <v>800</v>
      </c>
      <c r="J51" s="24">
        <v>1000</v>
      </c>
      <c r="K51" s="21"/>
      <c r="L51" s="19"/>
    </row>
    <row r="52" spans="1:12" x14ac:dyDescent="0.3">
      <c r="A52" s="5">
        <v>72</v>
      </c>
      <c r="B52" s="25">
        <v>0</v>
      </c>
      <c r="C52" s="29"/>
      <c r="D52" s="23" t="s">
        <v>54</v>
      </c>
      <c r="E52" s="33">
        <v>100</v>
      </c>
      <c r="F52" s="25"/>
      <c r="G52" s="23">
        <v>89.95</v>
      </c>
      <c r="H52" s="21"/>
      <c r="I52" s="24">
        <v>100</v>
      </c>
      <c r="J52" s="24">
        <v>100</v>
      </c>
      <c r="K52" s="21"/>
      <c r="L52" s="19"/>
    </row>
    <row r="53" spans="1:12" x14ac:dyDescent="0.3">
      <c r="A53" s="5">
        <v>73</v>
      </c>
      <c r="B53" s="25">
        <v>280</v>
      </c>
      <c r="C53" s="29"/>
      <c r="D53" s="23" t="s">
        <v>55</v>
      </c>
      <c r="E53" s="33">
        <v>0</v>
      </c>
      <c r="F53" s="25"/>
      <c r="G53" s="23">
        <v>0</v>
      </c>
      <c r="H53" s="21"/>
      <c r="I53" s="24">
        <f>IF(E53=0,0,G53*100/E53)</f>
        <v>0</v>
      </c>
      <c r="J53" s="24">
        <v>0</v>
      </c>
      <c r="K53" s="21"/>
      <c r="L53" s="19"/>
    </row>
    <row r="54" spans="1:12" x14ac:dyDescent="0.3">
      <c r="A54" s="5">
        <v>74</v>
      </c>
      <c r="B54" s="25">
        <v>0</v>
      </c>
      <c r="C54" s="29"/>
      <c r="D54" s="23" t="s">
        <v>70</v>
      </c>
      <c r="E54" s="33">
        <v>0</v>
      </c>
      <c r="F54" s="25"/>
      <c r="G54" s="23">
        <v>0</v>
      </c>
      <c r="H54" s="21"/>
      <c r="I54" s="24">
        <f>IF(E54=0,0,G54*100/E54)</f>
        <v>0</v>
      </c>
      <c r="J54" s="24">
        <v>0</v>
      </c>
      <c r="K54" s="21"/>
      <c r="L54" s="19"/>
    </row>
    <row r="55" spans="1:12" x14ac:dyDescent="0.3">
      <c r="A55" s="5">
        <v>75</v>
      </c>
      <c r="B55" s="25">
        <v>2599.5</v>
      </c>
      <c r="C55" s="29"/>
      <c r="D55" s="23" t="s">
        <v>71</v>
      </c>
      <c r="E55" s="33">
        <v>500</v>
      </c>
      <c r="F55" s="25"/>
      <c r="G55" s="23">
        <v>1534</v>
      </c>
      <c r="H55" s="21"/>
      <c r="I55" s="24">
        <v>1534</v>
      </c>
      <c r="J55" s="24">
        <v>0</v>
      </c>
      <c r="K55" s="21"/>
      <c r="L55" s="19"/>
    </row>
    <row r="56" spans="1:12" x14ac:dyDescent="0.3">
      <c r="A56" s="5"/>
      <c r="B56" s="25"/>
      <c r="C56" s="29" t="s">
        <v>56</v>
      </c>
      <c r="D56" s="23"/>
      <c r="E56" s="25"/>
      <c r="F56" s="25"/>
      <c r="G56" s="21"/>
      <c r="H56" s="21"/>
      <c r="I56" s="24"/>
      <c r="J56" s="24"/>
      <c r="K56" s="21"/>
      <c r="L56" s="19"/>
    </row>
    <row r="57" spans="1:12" x14ac:dyDescent="0.3">
      <c r="A57" s="5">
        <v>80</v>
      </c>
      <c r="B57" s="25">
        <v>0</v>
      </c>
      <c r="C57" s="29"/>
      <c r="D57" s="23" t="s">
        <v>10</v>
      </c>
      <c r="E57" s="25">
        <v>0</v>
      </c>
      <c r="F57" s="25"/>
      <c r="G57" s="23">
        <v>0</v>
      </c>
      <c r="H57" s="21"/>
      <c r="I57" s="24">
        <f>IF(E57=0,0,G57*100/E57)</f>
        <v>0</v>
      </c>
      <c r="J57" s="24">
        <v>0</v>
      </c>
      <c r="K57" s="21"/>
      <c r="L57" s="19"/>
    </row>
    <row r="58" spans="1:12" x14ac:dyDescent="0.3">
      <c r="A58" s="5"/>
      <c r="B58" s="25"/>
      <c r="C58" s="29" t="s">
        <v>57</v>
      </c>
      <c r="D58" s="23"/>
      <c r="E58" s="25"/>
      <c r="F58" s="25"/>
      <c r="G58" s="21"/>
      <c r="H58" s="21"/>
      <c r="I58" s="24"/>
      <c r="J58" s="24"/>
      <c r="K58" s="21"/>
      <c r="L58" s="19"/>
    </row>
    <row r="59" spans="1:12" x14ac:dyDescent="0.3">
      <c r="A59" s="5">
        <v>90</v>
      </c>
      <c r="B59" s="25">
        <v>0</v>
      </c>
      <c r="C59" s="29"/>
      <c r="D59" s="23" t="s">
        <v>58</v>
      </c>
      <c r="E59" s="25">
        <v>0</v>
      </c>
      <c r="F59" s="25"/>
      <c r="G59" s="23">
        <v>0</v>
      </c>
      <c r="H59" s="21"/>
      <c r="I59" s="24">
        <f>IF(E59=0,0,G59*100/E59)</f>
        <v>0</v>
      </c>
      <c r="J59" s="24">
        <v>500</v>
      </c>
      <c r="K59" s="21"/>
      <c r="L59" s="19" t="s">
        <v>118</v>
      </c>
    </row>
    <row r="60" spans="1:12" x14ac:dyDescent="0.3">
      <c r="A60" s="5"/>
      <c r="B60" s="25"/>
      <c r="C60" s="29" t="s">
        <v>59</v>
      </c>
      <c r="D60" s="23"/>
      <c r="E60" s="25"/>
      <c r="F60" s="25"/>
      <c r="G60" s="21"/>
      <c r="H60" s="21"/>
      <c r="I60" s="24"/>
      <c r="J60" s="24"/>
      <c r="K60" s="21"/>
      <c r="L60" s="19"/>
    </row>
    <row r="61" spans="1:12" x14ac:dyDescent="0.3">
      <c r="A61" s="5">
        <v>100</v>
      </c>
      <c r="B61" s="25">
        <v>0</v>
      </c>
      <c r="C61" s="29"/>
      <c r="D61" s="23" t="s">
        <v>36</v>
      </c>
      <c r="E61" s="33">
        <v>100</v>
      </c>
      <c r="F61" s="25"/>
      <c r="G61" s="23">
        <v>0</v>
      </c>
      <c r="H61" s="21"/>
      <c r="I61" s="24">
        <v>100</v>
      </c>
      <c r="J61" s="24">
        <v>100</v>
      </c>
      <c r="K61" s="21"/>
      <c r="L61" s="19"/>
    </row>
    <row r="62" spans="1:12" x14ac:dyDescent="0.3">
      <c r="A62" s="5">
        <v>101</v>
      </c>
      <c r="B62" s="25">
        <v>0</v>
      </c>
      <c r="C62" s="29"/>
      <c r="D62" s="23" t="s">
        <v>60</v>
      </c>
      <c r="E62" s="33">
        <v>500</v>
      </c>
      <c r="F62" s="25"/>
      <c r="G62" s="23">
        <v>976.72</v>
      </c>
      <c r="H62" s="21"/>
      <c r="I62" s="24">
        <v>1000</v>
      </c>
      <c r="J62" s="24">
        <v>700</v>
      </c>
      <c r="K62" s="21"/>
      <c r="L62" s="19" t="s">
        <v>122</v>
      </c>
    </row>
    <row r="63" spans="1:12" x14ac:dyDescent="0.3">
      <c r="A63" s="5">
        <v>102</v>
      </c>
      <c r="B63" s="25">
        <v>0</v>
      </c>
      <c r="C63" s="29"/>
      <c r="D63" s="23" t="s">
        <v>37</v>
      </c>
      <c r="E63" s="33">
        <v>0</v>
      </c>
      <c r="F63" s="25"/>
      <c r="G63" s="23">
        <v>0</v>
      </c>
      <c r="H63" s="21"/>
      <c r="I63" s="24">
        <f>IF(E63=0,0,G63*100/E63)</f>
        <v>0</v>
      </c>
      <c r="J63" s="24">
        <v>0</v>
      </c>
      <c r="K63" s="21"/>
      <c r="L63" s="19"/>
    </row>
    <row r="64" spans="1:12" x14ac:dyDescent="0.3">
      <c r="A64" s="5">
        <v>103</v>
      </c>
      <c r="B64" s="25">
        <v>0</v>
      </c>
      <c r="C64" s="29"/>
      <c r="D64" s="23" t="s">
        <v>25</v>
      </c>
      <c r="E64" s="33">
        <v>150</v>
      </c>
      <c r="F64" s="25"/>
      <c r="G64" s="23">
        <v>100</v>
      </c>
      <c r="H64" s="21"/>
      <c r="I64" s="24">
        <v>100</v>
      </c>
      <c r="J64" s="24">
        <v>300</v>
      </c>
      <c r="K64" s="21"/>
      <c r="L64" s="19"/>
    </row>
    <row r="65" spans="1:12" x14ac:dyDescent="0.3">
      <c r="A65" s="5">
        <v>104</v>
      </c>
      <c r="B65" s="25">
        <v>132.55000000000001</v>
      </c>
      <c r="C65" s="29"/>
      <c r="D65" s="23" t="s">
        <v>38</v>
      </c>
      <c r="E65" s="33">
        <v>0</v>
      </c>
      <c r="F65" s="25"/>
      <c r="G65" s="23">
        <v>825.9</v>
      </c>
      <c r="H65" s="21"/>
      <c r="I65" s="24">
        <v>825</v>
      </c>
      <c r="J65" s="24">
        <v>0</v>
      </c>
      <c r="K65" s="21"/>
      <c r="L65" s="19"/>
    </row>
    <row r="66" spans="1:12" ht="28.8" x14ac:dyDescent="0.3">
      <c r="A66" s="5">
        <v>105</v>
      </c>
      <c r="B66" s="25">
        <v>0</v>
      </c>
      <c r="C66" s="29"/>
      <c r="D66" s="23" t="s">
        <v>39</v>
      </c>
      <c r="E66" s="33">
        <v>0</v>
      </c>
      <c r="F66" s="25"/>
      <c r="G66" s="23">
        <v>1050.8800000000001</v>
      </c>
      <c r="H66" s="21"/>
      <c r="I66" s="24">
        <v>1050</v>
      </c>
      <c r="J66" s="24">
        <v>0</v>
      </c>
      <c r="K66" s="21"/>
      <c r="L66" s="36" t="s">
        <v>114</v>
      </c>
    </row>
    <row r="67" spans="1:12" x14ac:dyDescent="0.3">
      <c r="A67" s="5">
        <v>106</v>
      </c>
      <c r="B67" s="25">
        <v>200</v>
      </c>
      <c r="C67" s="29"/>
      <c r="D67" s="23" t="s">
        <v>72</v>
      </c>
      <c r="E67" s="33">
        <v>0</v>
      </c>
      <c r="F67" s="25"/>
      <c r="G67" s="23">
        <v>0</v>
      </c>
      <c r="H67" s="21"/>
      <c r="I67" s="24">
        <f>IF(E67=0,0,G67*100/E67)</f>
        <v>0</v>
      </c>
      <c r="J67" s="24">
        <v>0</v>
      </c>
      <c r="K67" s="21"/>
      <c r="L67" s="19"/>
    </row>
    <row r="68" spans="1:12" x14ac:dyDescent="0.3">
      <c r="A68" s="5">
        <v>107</v>
      </c>
      <c r="B68" s="25">
        <v>0</v>
      </c>
      <c r="C68" s="29"/>
      <c r="D68" s="23" t="s">
        <v>73</v>
      </c>
      <c r="E68" s="33">
        <v>0</v>
      </c>
      <c r="F68" s="25"/>
      <c r="G68" s="23">
        <v>519</v>
      </c>
      <c r="H68" s="21"/>
      <c r="I68" s="24">
        <v>1119</v>
      </c>
      <c r="J68" s="24">
        <v>0</v>
      </c>
      <c r="K68" s="21"/>
      <c r="L68" s="19" t="s">
        <v>121</v>
      </c>
    </row>
    <row r="69" spans="1:12" x14ac:dyDescent="0.3">
      <c r="A69" s="5"/>
      <c r="B69" s="25"/>
      <c r="C69" s="29" t="s">
        <v>74</v>
      </c>
      <c r="D69" s="23"/>
      <c r="E69" s="25"/>
      <c r="F69" s="25"/>
      <c r="G69" s="23"/>
      <c r="H69" s="21"/>
      <c r="I69" s="24"/>
      <c r="J69" s="24"/>
      <c r="K69" s="21"/>
      <c r="L69" s="19"/>
    </row>
    <row r="70" spans="1:12" x14ac:dyDescent="0.3">
      <c r="A70" s="5">
        <v>110</v>
      </c>
      <c r="B70" s="25">
        <v>0</v>
      </c>
      <c r="C70" s="29"/>
      <c r="D70" s="23" t="s">
        <v>75</v>
      </c>
      <c r="E70" s="25">
        <v>0</v>
      </c>
      <c r="F70" s="25"/>
      <c r="G70" s="23">
        <v>0</v>
      </c>
      <c r="H70" s="21"/>
      <c r="I70" s="24">
        <f>IF(E70=0,0,G70*100/E70)</f>
        <v>0</v>
      </c>
      <c r="J70" s="24">
        <v>0</v>
      </c>
      <c r="K70" s="21"/>
      <c r="L70" s="19"/>
    </row>
    <row r="71" spans="1:12" x14ac:dyDescent="0.3">
      <c r="A71" s="5"/>
      <c r="B71" s="25"/>
      <c r="C71" s="29" t="s">
        <v>61</v>
      </c>
      <c r="D71" s="23"/>
      <c r="E71" s="25"/>
      <c r="F71" s="25"/>
      <c r="G71" s="23"/>
      <c r="H71" s="21"/>
      <c r="I71" s="24"/>
      <c r="J71" s="24"/>
      <c r="K71" s="21"/>
      <c r="L71" s="19"/>
    </row>
    <row r="72" spans="1:12" x14ac:dyDescent="0.3">
      <c r="A72" s="5">
        <v>120</v>
      </c>
      <c r="B72" s="25">
        <v>0</v>
      </c>
      <c r="C72" s="29"/>
      <c r="D72" s="23" t="s">
        <v>40</v>
      </c>
      <c r="E72" s="33">
        <v>0</v>
      </c>
      <c r="F72" s="25"/>
      <c r="G72" s="23">
        <v>0</v>
      </c>
      <c r="H72" s="21"/>
      <c r="I72" s="24">
        <v>0</v>
      </c>
      <c r="J72" s="24">
        <v>0</v>
      </c>
      <c r="K72" s="21"/>
      <c r="L72" s="19"/>
    </row>
    <row r="73" spans="1:12" x14ac:dyDescent="0.3">
      <c r="A73" s="5">
        <v>121</v>
      </c>
      <c r="B73" s="25">
        <v>300</v>
      </c>
      <c r="C73" s="29"/>
      <c r="D73" s="23" t="s">
        <v>41</v>
      </c>
      <c r="E73" s="33">
        <v>300</v>
      </c>
      <c r="F73" s="25"/>
      <c r="G73" s="23">
        <v>0</v>
      </c>
      <c r="H73" s="21"/>
      <c r="I73" s="24">
        <v>300</v>
      </c>
      <c r="J73" s="24">
        <v>300</v>
      </c>
      <c r="K73" s="21"/>
      <c r="L73" s="19"/>
    </row>
    <row r="74" spans="1:12" x14ac:dyDescent="0.3">
      <c r="A74" s="5">
        <v>122</v>
      </c>
      <c r="B74" s="25">
        <v>0</v>
      </c>
      <c r="C74" s="29"/>
      <c r="D74" s="23" t="s">
        <v>42</v>
      </c>
      <c r="E74" s="33">
        <v>220</v>
      </c>
      <c r="F74" s="25"/>
      <c r="G74" s="23">
        <v>50</v>
      </c>
      <c r="H74" s="21"/>
      <c r="I74" s="24">
        <v>220</v>
      </c>
      <c r="J74" s="24">
        <v>220</v>
      </c>
      <c r="K74" s="21"/>
      <c r="L74" s="19"/>
    </row>
    <row r="75" spans="1:12" x14ac:dyDescent="0.3">
      <c r="A75" s="5">
        <v>123</v>
      </c>
      <c r="B75" s="25">
        <v>250</v>
      </c>
      <c r="C75" s="29"/>
      <c r="D75" s="23" t="s">
        <v>43</v>
      </c>
      <c r="E75" s="33">
        <v>0</v>
      </c>
      <c r="F75" s="34"/>
      <c r="G75" s="23">
        <v>0</v>
      </c>
      <c r="H75" s="21"/>
      <c r="I75" s="24">
        <f>IF(E75=0,0,G75*100/E75)</f>
        <v>0</v>
      </c>
      <c r="J75" s="24">
        <v>0</v>
      </c>
      <c r="K75" s="21"/>
      <c r="L75" s="19"/>
    </row>
    <row r="76" spans="1:12" x14ac:dyDescent="0.3">
      <c r="A76" s="5">
        <v>124</v>
      </c>
      <c r="B76" s="25">
        <v>0</v>
      </c>
      <c r="C76" s="29"/>
      <c r="D76" s="23" t="s">
        <v>62</v>
      </c>
      <c r="E76" s="33">
        <v>0</v>
      </c>
      <c r="F76" s="25"/>
      <c r="G76" s="23">
        <v>0</v>
      </c>
      <c r="H76" s="21"/>
      <c r="I76" s="24">
        <f>IF(E76=0,0,G76*100/E76)</f>
        <v>0</v>
      </c>
      <c r="J76" s="24">
        <v>0</v>
      </c>
      <c r="K76" s="21"/>
      <c r="L76" s="19"/>
    </row>
    <row r="77" spans="1:12" x14ac:dyDescent="0.3">
      <c r="A77" s="5">
        <v>125</v>
      </c>
      <c r="B77" s="25">
        <v>0</v>
      </c>
      <c r="C77" s="29"/>
      <c r="D77" s="23" t="s">
        <v>63</v>
      </c>
      <c r="E77" s="33">
        <v>25</v>
      </c>
      <c r="F77" s="34"/>
      <c r="G77" s="23">
        <v>25</v>
      </c>
      <c r="H77" s="22"/>
      <c r="I77" s="24">
        <v>25</v>
      </c>
      <c r="J77" s="24">
        <v>25</v>
      </c>
      <c r="K77" s="21"/>
      <c r="L77" s="19"/>
    </row>
    <row r="78" spans="1:12" x14ac:dyDescent="0.3">
      <c r="A78" s="5">
        <v>126</v>
      </c>
      <c r="B78" s="25">
        <v>0</v>
      </c>
      <c r="C78" s="29"/>
      <c r="D78" s="23" t="s">
        <v>64</v>
      </c>
      <c r="E78" s="33">
        <v>155</v>
      </c>
      <c r="F78" s="25"/>
      <c r="G78" s="23">
        <v>0</v>
      </c>
      <c r="H78" s="21"/>
      <c r="I78" s="24">
        <v>0</v>
      </c>
      <c r="J78" s="24">
        <v>500</v>
      </c>
      <c r="K78" s="21"/>
      <c r="L78" s="19" t="s">
        <v>120</v>
      </c>
    </row>
    <row r="79" spans="1:12" x14ac:dyDescent="0.3">
      <c r="A79" s="5"/>
      <c r="B79" s="25"/>
      <c r="C79" s="23"/>
      <c r="D79" s="23"/>
      <c r="E79" s="33"/>
      <c r="F79" s="25"/>
      <c r="G79" s="23"/>
      <c r="H79" s="21"/>
      <c r="I79" s="24"/>
      <c r="J79" s="24"/>
      <c r="K79" s="21"/>
      <c r="L79" s="19"/>
    </row>
    <row r="80" spans="1:12" x14ac:dyDescent="0.3">
      <c r="A80" s="5">
        <v>400</v>
      </c>
      <c r="B80" s="25">
        <v>990.79999999999961</v>
      </c>
      <c r="C80" s="29" t="s">
        <v>2</v>
      </c>
      <c r="D80" s="23"/>
      <c r="E80" s="25">
        <v>0</v>
      </c>
      <c r="F80" s="25"/>
      <c r="G80" s="23">
        <v>1875.08</v>
      </c>
      <c r="H80" s="21"/>
      <c r="I80" s="24">
        <v>2000</v>
      </c>
      <c r="J80" s="24">
        <v>0</v>
      </c>
      <c r="K80" s="21"/>
      <c r="L80" s="19"/>
    </row>
    <row r="81" spans="1:12" x14ac:dyDescent="0.3">
      <c r="A81" s="5"/>
      <c r="B81" s="23"/>
      <c r="C81" s="29"/>
      <c r="D81" s="23"/>
      <c r="E81" s="25"/>
      <c r="F81" s="25"/>
      <c r="G81" s="23"/>
      <c r="H81" s="21"/>
      <c r="I81" s="24"/>
      <c r="J81" s="24"/>
      <c r="K81" s="21"/>
      <c r="L81" s="19"/>
    </row>
    <row r="82" spans="1:12" x14ac:dyDescent="0.3">
      <c r="A82" s="5"/>
      <c r="B82" s="34">
        <f>SUM(B18:B80)</f>
        <v>11355.029999999999</v>
      </c>
      <c r="C82" s="29"/>
      <c r="D82" s="29" t="s">
        <v>13</v>
      </c>
      <c r="E82" s="29">
        <f>SUM(E18:E80)</f>
        <v>13235</v>
      </c>
      <c r="F82" s="29"/>
      <c r="G82" s="29">
        <f>SUM(G18:G80)</f>
        <v>17252.400000000001</v>
      </c>
      <c r="H82" s="22"/>
      <c r="I82" s="35">
        <f>SUM(I18:I80)</f>
        <v>21323</v>
      </c>
      <c r="J82" s="35">
        <f>SUM(J18:J80)</f>
        <v>14180</v>
      </c>
      <c r="K82" s="21"/>
      <c r="L82" s="19"/>
    </row>
    <row r="83" spans="1:12" x14ac:dyDescent="0.3">
      <c r="A83" s="5"/>
      <c r="B83" s="25"/>
      <c r="C83" s="23"/>
      <c r="D83" s="23"/>
      <c r="E83" s="23"/>
      <c r="F83" s="23"/>
      <c r="G83" s="23"/>
      <c r="H83" s="21"/>
      <c r="I83" s="24"/>
      <c r="J83" s="24"/>
      <c r="K83" s="21"/>
      <c r="L83" s="19"/>
    </row>
    <row r="84" spans="1:12" x14ac:dyDescent="0.3">
      <c r="A84" s="5"/>
      <c r="B84" s="25">
        <f>-B15+B82</f>
        <v>-4429.0200000000041</v>
      </c>
      <c r="C84" s="23"/>
      <c r="D84" s="23" t="s">
        <v>15</v>
      </c>
      <c r="E84" s="23">
        <f>-E15+E82</f>
        <v>-1965</v>
      </c>
      <c r="F84" s="23"/>
      <c r="G84" s="23">
        <f>-G15+G82</f>
        <v>-2991.8499999999985</v>
      </c>
      <c r="H84" s="21"/>
      <c r="I84" s="25">
        <f>-I15+I82</f>
        <v>-247</v>
      </c>
      <c r="J84" s="25">
        <f>-J15+J82</f>
        <v>-1607</v>
      </c>
      <c r="K84" s="21"/>
      <c r="L84" s="19"/>
    </row>
    <row r="85" spans="1:12" x14ac:dyDescent="0.3">
      <c r="A85" s="5"/>
      <c r="B85" s="23"/>
      <c r="C85" s="23"/>
      <c r="D85" s="23"/>
      <c r="E85" s="23"/>
      <c r="F85" s="23"/>
      <c r="G85" s="23"/>
      <c r="H85" s="21"/>
      <c r="I85" s="24"/>
      <c r="J85" s="24"/>
      <c r="K85" s="21"/>
      <c r="L85" s="19"/>
    </row>
    <row r="86" spans="1:12" x14ac:dyDescent="0.3">
      <c r="A86" s="5"/>
      <c r="B86" s="25">
        <v>-27258.3</v>
      </c>
      <c r="C86" s="23"/>
      <c r="D86" s="23" t="s">
        <v>17</v>
      </c>
      <c r="E86" s="23">
        <f>+B88</f>
        <v>-31687.320000000003</v>
      </c>
      <c r="F86" s="23"/>
      <c r="G86" s="23">
        <f>+B88</f>
        <v>-31687.320000000003</v>
      </c>
      <c r="H86" s="21"/>
      <c r="I86" s="24">
        <f>+B88</f>
        <v>-31687.320000000003</v>
      </c>
      <c r="J86" s="24">
        <f>+I88</f>
        <v>-31934.320000000003</v>
      </c>
      <c r="K86" s="21"/>
      <c r="L86" s="19"/>
    </row>
    <row r="87" spans="1:12" x14ac:dyDescent="0.3">
      <c r="A87" s="5"/>
      <c r="B87" s="25">
        <f>+B84</f>
        <v>-4429.0200000000041</v>
      </c>
      <c r="C87" s="23"/>
      <c r="D87" s="23" t="s">
        <v>15</v>
      </c>
      <c r="E87" s="23">
        <f>+E84</f>
        <v>-1965</v>
      </c>
      <c r="F87" s="23"/>
      <c r="G87" s="23">
        <f>+G84</f>
        <v>-2991.8499999999985</v>
      </c>
      <c r="H87" s="21"/>
      <c r="I87" s="24">
        <f>+I84</f>
        <v>-247</v>
      </c>
      <c r="J87" s="24">
        <f>+J84</f>
        <v>-1607</v>
      </c>
      <c r="K87" s="21"/>
      <c r="L87" s="19"/>
    </row>
    <row r="88" spans="1:12" x14ac:dyDescent="0.3">
      <c r="A88" s="5"/>
      <c r="B88" s="25">
        <f>SUM(B86:B87)</f>
        <v>-31687.320000000003</v>
      </c>
      <c r="C88" s="23"/>
      <c r="D88" s="23" t="s">
        <v>18</v>
      </c>
      <c r="E88" s="23">
        <f>SUM(E86:E87)</f>
        <v>-33652.320000000007</v>
      </c>
      <c r="F88" s="23"/>
      <c r="G88" s="23">
        <f>SUM(G86:G87)</f>
        <v>-34679.17</v>
      </c>
      <c r="H88" s="21"/>
      <c r="I88" s="25">
        <f>SUM(I86:I87)</f>
        <v>-31934.320000000003</v>
      </c>
      <c r="J88" s="25">
        <f>SUM(J86:J87)</f>
        <v>-33541.320000000007</v>
      </c>
      <c r="K88" s="25"/>
      <c r="L88" s="19"/>
    </row>
    <row r="89" spans="1:12" x14ac:dyDescent="0.3">
      <c r="B89" s="23"/>
      <c r="C89" s="23"/>
      <c r="D89" s="23"/>
      <c r="E89" s="23"/>
      <c r="F89" s="23"/>
      <c r="G89" s="23"/>
      <c r="H89" s="21"/>
      <c r="I89" s="24"/>
      <c r="J89" s="24"/>
      <c r="K89" s="21"/>
      <c r="L89" s="19"/>
    </row>
    <row r="90" spans="1:12" x14ac:dyDescent="0.3">
      <c r="B90" s="23"/>
      <c r="C90" s="23"/>
      <c r="D90" s="23"/>
      <c r="E90" s="23"/>
      <c r="F90" s="23"/>
      <c r="G90" s="23"/>
      <c r="H90" s="21"/>
      <c r="I90" s="24"/>
      <c r="J90" s="24"/>
      <c r="K90" s="21"/>
      <c r="L90" s="19"/>
    </row>
    <row r="91" spans="1:12" x14ac:dyDescent="0.3">
      <c r="B91" s="23"/>
      <c r="C91" s="23"/>
      <c r="D91" s="23"/>
      <c r="E91" s="23"/>
      <c r="F91" s="23"/>
      <c r="G91" s="23"/>
      <c r="H91" s="21"/>
      <c r="I91" s="24"/>
      <c r="J91" s="24"/>
      <c r="K91" s="21"/>
      <c r="L91" s="19"/>
    </row>
    <row r="92" spans="1:12" x14ac:dyDescent="0.3">
      <c r="B92" s="23"/>
      <c r="C92" s="23"/>
      <c r="D92" s="23"/>
      <c r="E92" s="23"/>
      <c r="F92" s="23"/>
      <c r="G92" s="23"/>
      <c r="H92" s="21"/>
      <c r="I92" s="24"/>
      <c r="J92" s="24"/>
      <c r="K92" s="21"/>
      <c r="L92" s="19"/>
    </row>
    <row r="93" spans="1:12" x14ac:dyDescent="0.3">
      <c r="B93" s="23"/>
      <c r="C93" s="23"/>
      <c r="D93" s="23"/>
      <c r="E93" s="23"/>
      <c r="F93" s="23"/>
      <c r="G93" s="23"/>
      <c r="H93" s="21"/>
      <c r="I93" s="24"/>
      <c r="J93" s="24"/>
      <c r="K93" s="21"/>
      <c r="L93" s="19"/>
    </row>
    <row r="94" spans="1:12" x14ac:dyDescent="0.3">
      <c r="B94" s="23"/>
      <c r="C94" s="23"/>
      <c r="D94" s="23"/>
      <c r="E94" s="23"/>
      <c r="F94" s="23"/>
      <c r="G94" s="23"/>
      <c r="H94" s="21"/>
      <c r="I94" s="24"/>
      <c r="J94" s="24"/>
      <c r="K94" s="21"/>
      <c r="L94" s="19"/>
    </row>
    <row r="95" spans="1:12" x14ac:dyDescent="0.3">
      <c r="B95" s="23"/>
      <c r="C95" s="23"/>
      <c r="D95" s="23"/>
      <c r="E95" s="23"/>
      <c r="F95" s="23"/>
      <c r="G95" s="23"/>
      <c r="H95" s="21"/>
      <c r="I95" s="24"/>
      <c r="J95" s="24"/>
      <c r="K95" s="21"/>
      <c r="L95" s="19"/>
    </row>
    <row r="96" spans="1:12" x14ac:dyDescent="0.3">
      <c r="B96" s="23"/>
      <c r="C96" s="23"/>
      <c r="D96" s="23"/>
      <c r="E96" s="23"/>
      <c r="F96" s="23"/>
      <c r="G96" s="23"/>
      <c r="H96" s="21"/>
      <c r="I96" s="24"/>
      <c r="J96" s="24"/>
      <c r="K96" s="21"/>
      <c r="L96" s="19"/>
    </row>
    <row r="97" spans="2:12" x14ac:dyDescent="0.3">
      <c r="B97" s="23"/>
      <c r="C97" s="23"/>
      <c r="D97" s="23"/>
      <c r="E97" s="23"/>
      <c r="F97" s="23"/>
      <c r="G97" s="23"/>
      <c r="H97" s="21"/>
      <c r="I97" s="21"/>
      <c r="J97" s="21"/>
      <c r="K97" s="21"/>
      <c r="L97" s="19"/>
    </row>
    <row r="98" spans="2:12" x14ac:dyDescent="0.3">
      <c r="B98" s="23"/>
      <c r="C98" s="23"/>
      <c r="D98" s="23"/>
      <c r="E98" s="23"/>
      <c r="F98" s="23"/>
      <c r="G98" s="23"/>
      <c r="H98" s="21"/>
      <c r="I98" s="21"/>
      <c r="J98" s="21"/>
      <c r="K98" s="21"/>
      <c r="L98" s="21"/>
    </row>
    <row r="99" spans="2:12" x14ac:dyDescent="0.3">
      <c r="B99" s="23"/>
      <c r="C99" s="23"/>
      <c r="D99" s="23"/>
      <c r="E99" s="23"/>
      <c r="F99" s="23"/>
      <c r="G99" s="23"/>
      <c r="H99" s="21"/>
      <c r="I99" s="21"/>
      <c r="J99" s="21"/>
      <c r="K99" s="21"/>
      <c r="L99" s="21"/>
    </row>
    <row r="100" spans="2:12" x14ac:dyDescent="0.3">
      <c r="B100" s="23"/>
      <c r="C100" s="23"/>
      <c r="D100" s="23"/>
      <c r="E100" s="23"/>
      <c r="F100" s="23"/>
      <c r="G100" s="23"/>
      <c r="H100" s="21"/>
      <c r="I100" s="21"/>
      <c r="J100" s="21"/>
      <c r="K100" s="21"/>
      <c r="L100" s="21"/>
    </row>
    <row r="101" spans="2:12" x14ac:dyDescent="0.3">
      <c r="B101" s="23"/>
      <c r="C101" s="23"/>
      <c r="D101" s="23"/>
      <c r="E101" s="23"/>
      <c r="F101" s="23"/>
      <c r="G101" s="23"/>
      <c r="H101" s="21"/>
      <c r="I101" s="21"/>
      <c r="J101" s="21"/>
      <c r="K101" s="21"/>
      <c r="L101" s="21"/>
    </row>
    <row r="102" spans="2:12" x14ac:dyDescent="0.3">
      <c r="B102" s="23"/>
      <c r="C102" s="23"/>
      <c r="D102" s="23"/>
      <c r="E102" s="23"/>
      <c r="F102" s="23"/>
      <c r="G102" s="23"/>
      <c r="H102" s="21"/>
      <c r="I102" s="21"/>
      <c r="J102" s="21"/>
      <c r="K102" s="21"/>
      <c r="L102" s="21"/>
    </row>
    <row r="103" spans="2:12" x14ac:dyDescent="0.3">
      <c r="B103" s="23"/>
      <c r="C103" s="23"/>
      <c r="D103" s="23"/>
      <c r="E103" s="23"/>
      <c r="F103" s="23"/>
      <c r="G103" s="23"/>
      <c r="H103" s="21"/>
      <c r="I103" s="21"/>
      <c r="J103" s="21"/>
      <c r="K103" s="21"/>
      <c r="L103" s="21"/>
    </row>
    <row r="104" spans="2:12" x14ac:dyDescent="0.3">
      <c r="B104" s="23"/>
      <c r="C104" s="23"/>
      <c r="D104" s="23"/>
      <c r="E104" s="23"/>
      <c r="F104" s="23"/>
      <c r="G104" s="23"/>
      <c r="H104" s="21"/>
      <c r="I104" s="21"/>
      <c r="J104" s="21"/>
      <c r="K104" s="21"/>
      <c r="L104" s="21"/>
    </row>
    <row r="105" spans="2:12" x14ac:dyDescent="0.3">
      <c r="B105" s="23"/>
      <c r="C105" s="23"/>
      <c r="D105" s="23"/>
      <c r="E105" s="23"/>
      <c r="F105" s="23"/>
      <c r="G105" s="23"/>
      <c r="H105" s="21"/>
      <c r="I105" s="21"/>
      <c r="J105" s="21"/>
      <c r="K105" s="21"/>
      <c r="L105" s="21"/>
    </row>
    <row r="106" spans="2:12" x14ac:dyDescent="0.3">
      <c r="B106" s="23"/>
      <c r="C106" s="23"/>
      <c r="D106" s="23"/>
      <c r="E106" s="23"/>
      <c r="F106" s="23"/>
      <c r="G106" s="23"/>
      <c r="H106" s="21"/>
      <c r="I106" s="21"/>
      <c r="J106" s="21"/>
      <c r="K106" s="21"/>
      <c r="L106" s="21"/>
    </row>
    <row r="107" spans="2:12" x14ac:dyDescent="0.3">
      <c r="B107" s="2"/>
      <c r="C107" s="2"/>
      <c r="D107" s="2"/>
      <c r="E107" s="2"/>
      <c r="F107" s="2"/>
      <c r="G107" s="2"/>
    </row>
  </sheetData>
  <mergeCells count="2">
    <mergeCell ref="B1:L1"/>
    <mergeCell ref="B3:L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AC04-28DA-44A2-8B96-EDCA812616DC}">
  <sheetPr>
    <pageSetUpPr fitToPage="1"/>
  </sheetPr>
  <dimension ref="A2:R28"/>
  <sheetViews>
    <sheetView workbookViewId="0">
      <selection activeCell="B8" sqref="B8"/>
    </sheetView>
  </sheetViews>
  <sheetFormatPr defaultRowHeight="14.4" x14ac:dyDescent="0.3"/>
  <cols>
    <col min="1" max="1" width="11.5546875" bestFit="1" customWidth="1"/>
    <col min="2" max="2" width="35.44140625" bestFit="1" customWidth="1"/>
    <col min="3" max="3" width="10.6640625" hidden="1" customWidth="1"/>
    <col min="4" max="6" width="9.5546875" hidden="1" customWidth="1"/>
    <col min="7" max="7" width="10.6640625" hidden="1" customWidth="1"/>
    <col min="8" max="9" width="10.33203125" hidden="1" customWidth="1"/>
    <col min="10" max="11" width="11.33203125" hidden="1" customWidth="1"/>
    <col min="12" max="12" width="9.109375" hidden="1" customWidth="1"/>
    <col min="13" max="18" width="10.6640625" bestFit="1" customWidth="1"/>
  </cols>
  <sheetData>
    <row r="2" spans="1:18" x14ac:dyDescent="0.3">
      <c r="A2" s="41" t="s">
        <v>65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4" spans="1:18" x14ac:dyDescent="0.3">
      <c r="A4" s="41" t="s">
        <v>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x14ac:dyDescent="0.3">
      <c r="A5" s="5" t="s">
        <v>1</v>
      </c>
    </row>
    <row r="6" spans="1:18" x14ac:dyDescent="0.3">
      <c r="A6" s="38">
        <f>+Budget!J9</f>
        <v>13567</v>
      </c>
      <c r="C6" s="10">
        <v>43921</v>
      </c>
      <c r="D6" s="10"/>
      <c r="E6" s="10"/>
      <c r="F6" s="11"/>
      <c r="G6" s="10">
        <v>44286</v>
      </c>
      <c r="H6" s="10"/>
      <c r="I6" s="10"/>
      <c r="J6" s="11"/>
      <c r="K6" s="10">
        <v>44651</v>
      </c>
      <c r="M6" s="10">
        <v>44651</v>
      </c>
      <c r="N6" s="10">
        <v>45016</v>
      </c>
      <c r="O6" s="10">
        <v>45382</v>
      </c>
      <c r="P6" s="10">
        <v>45747</v>
      </c>
      <c r="Q6" s="10">
        <v>46112</v>
      </c>
      <c r="R6" s="10">
        <v>46477</v>
      </c>
    </row>
    <row r="7" spans="1:18" x14ac:dyDescent="0.3">
      <c r="C7" s="10"/>
      <c r="D7" s="10" t="s">
        <v>77</v>
      </c>
      <c r="E7" s="10" t="s">
        <v>102</v>
      </c>
      <c r="F7" s="10" t="s">
        <v>78</v>
      </c>
      <c r="G7" s="11"/>
      <c r="H7" s="10" t="s">
        <v>77</v>
      </c>
      <c r="I7" s="10" t="s">
        <v>102</v>
      </c>
      <c r="J7" s="10" t="s">
        <v>78</v>
      </c>
      <c r="K7" s="11" t="s">
        <v>109</v>
      </c>
    </row>
    <row r="8" spans="1:18" x14ac:dyDescent="0.3"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14</v>
      </c>
      <c r="J8" s="10" t="s">
        <v>14</v>
      </c>
      <c r="K8" s="10" t="s">
        <v>14</v>
      </c>
      <c r="M8" s="10" t="s">
        <v>14</v>
      </c>
      <c r="N8" s="10" t="s">
        <v>14</v>
      </c>
      <c r="O8" s="10" t="s">
        <v>14</v>
      </c>
      <c r="P8" s="10" t="s">
        <v>14</v>
      </c>
      <c r="Q8" s="10" t="s">
        <v>14</v>
      </c>
      <c r="R8" s="10" t="s">
        <v>14</v>
      </c>
    </row>
    <row r="9" spans="1:18" x14ac:dyDescent="0.3">
      <c r="A9" s="1" t="s">
        <v>79</v>
      </c>
      <c r="C9" s="2">
        <v>13943.319999999996</v>
      </c>
      <c r="D9" s="2"/>
      <c r="E9" s="2"/>
      <c r="F9" s="2"/>
      <c r="G9" s="2">
        <f>G22-SUM(G11:G19)</f>
        <v>18372.379999999997</v>
      </c>
      <c r="H9" s="2">
        <f>-SUM(H11:H20)</f>
        <v>4579.88</v>
      </c>
      <c r="I9" s="2">
        <f>Budget!G15-SUM(Reserves!I10:I21)</f>
        <v>20094.25</v>
      </c>
      <c r="J9" s="2">
        <f>-Budget!G82-SUM(Reserves!J10:J21)</f>
        <v>-11898.34</v>
      </c>
      <c r="K9" s="2">
        <f>SUM(G9:J9)</f>
        <v>31148.169999999995</v>
      </c>
      <c r="M9" s="15">
        <f t="shared" ref="M9:R9" si="0">+M22-SUM(M11:M20)</f>
        <v>19973.94000000001</v>
      </c>
      <c r="N9" s="15">
        <f t="shared" si="0"/>
        <v>19861.060000000009</v>
      </c>
      <c r="O9" s="15">
        <f t="shared" si="0"/>
        <v>19748.180000000008</v>
      </c>
      <c r="P9" s="15">
        <f t="shared" si="0"/>
        <v>20135.300000000007</v>
      </c>
      <c r="Q9" s="15">
        <f t="shared" si="0"/>
        <v>20522.420000000006</v>
      </c>
      <c r="R9" s="15">
        <f t="shared" si="0"/>
        <v>20909.540000000005</v>
      </c>
    </row>
    <row r="10" spans="1:18" x14ac:dyDescent="0.3">
      <c r="A10" s="1" t="s">
        <v>80</v>
      </c>
      <c r="C10" s="2"/>
      <c r="D10" s="2"/>
      <c r="E10" s="2"/>
      <c r="F10" s="2"/>
      <c r="G10" s="2"/>
      <c r="H10" s="2"/>
      <c r="I10" s="2"/>
      <c r="J10" s="2"/>
      <c r="K10" s="2"/>
      <c r="M10" s="15"/>
      <c r="N10" s="15"/>
      <c r="O10" s="15"/>
      <c r="P10" s="15"/>
      <c r="Q10" s="15"/>
      <c r="R10" s="15"/>
    </row>
    <row r="11" spans="1:18" x14ac:dyDescent="0.3">
      <c r="B11" t="s">
        <v>81</v>
      </c>
      <c r="C11" s="2">
        <v>500</v>
      </c>
      <c r="D11" s="2">
        <v>0</v>
      </c>
      <c r="E11" s="2">
        <v>0</v>
      </c>
      <c r="F11" s="2">
        <v>0</v>
      </c>
      <c r="G11" s="2">
        <f>SUM(C11:F11)</f>
        <v>500</v>
      </c>
      <c r="H11" s="2">
        <v>0</v>
      </c>
      <c r="I11" s="2">
        <v>0</v>
      </c>
      <c r="J11" s="2">
        <v>0</v>
      </c>
      <c r="K11" s="2">
        <f>SUM(G11:J11)</f>
        <v>500</v>
      </c>
      <c r="M11" s="15">
        <f>+K11</f>
        <v>500</v>
      </c>
      <c r="N11" s="15">
        <v>0</v>
      </c>
      <c r="O11" s="15">
        <f>+N11</f>
        <v>0</v>
      </c>
      <c r="P11" s="15">
        <f>+O11</f>
        <v>0</v>
      </c>
      <c r="Q11" s="15">
        <f>+P11</f>
        <v>0</v>
      </c>
      <c r="R11" s="15">
        <f>+Q11</f>
        <v>0</v>
      </c>
    </row>
    <row r="12" spans="1:18" x14ac:dyDescent="0.3">
      <c r="B12" s="1" t="s">
        <v>115</v>
      </c>
      <c r="C12" s="3">
        <v>0</v>
      </c>
      <c r="D12" s="3"/>
      <c r="E12" s="3"/>
      <c r="F12" s="3"/>
      <c r="G12" s="3">
        <v>0</v>
      </c>
      <c r="H12" s="3"/>
      <c r="I12" s="3"/>
      <c r="J12" s="3"/>
      <c r="K12" s="3"/>
      <c r="L12" s="1"/>
      <c r="M12" s="17">
        <v>8429.3799999999992</v>
      </c>
      <c r="N12" s="17">
        <f>+M12+2219.88</f>
        <v>10649.259999999998</v>
      </c>
      <c r="O12" s="17">
        <f>+N12+2219.88</f>
        <v>12869.14</v>
      </c>
      <c r="P12" s="17">
        <f>+O12+2219.88</f>
        <v>15089.02</v>
      </c>
      <c r="Q12" s="17">
        <f>+P12+2219.88</f>
        <v>17308.900000000001</v>
      </c>
      <c r="R12" s="17">
        <f>+Q12+2219.88</f>
        <v>19528.780000000002</v>
      </c>
    </row>
    <row r="13" spans="1:18" x14ac:dyDescent="0.3">
      <c r="B13" t="s">
        <v>82</v>
      </c>
      <c r="C13" s="2">
        <v>3000</v>
      </c>
      <c r="D13" s="2">
        <v>0</v>
      </c>
      <c r="E13" s="2">
        <v>0</v>
      </c>
      <c r="F13" s="2">
        <v>0</v>
      </c>
      <c r="G13" s="2">
        <f t="shared" ref="G13:G20" si="1">SUM(C13:F13)</f>
        <v>3000</v>
      </c>
      <c r="H13" s="2">
        <v>-3000</v>
      </c>
      <c r="I13" s="2">
        <v>0</v>
      </c>
      <c r="J13" s="2">
        <v>0</v>
      </c>
      <c r="K13" s="2">
        <f t="shared" ref="K13:K20" si="2">SUM(G13:J13)</f>
        <v>0</v>
      </c>
      <c r="M13" s="15">
        <f t="shared" ref="M13:M20" si="3">+K13</f>
        <v>0</v>
      </c>
      <c r="N13" s="15">
        <f t="shared" ref="N13:R20" si="4">+M13</f>
        <v>0</v>
      </c>
      <c r="O13" s="15">
        <f t="shared" si="4"/>
        <v>0</v>
      </c>
      <c r="P13" s="15">
        <f t="shared" si="4"/>
        <v>0</v>
      </c>
      <c r="Q13" s="15">
        <f t="shared" si="4"/>
        <v>0</v>
      </c>
      <c r="R13" s="15">
        <f t="shared" si="4"/>
        <v>0</v>
      </c>
    </row>
    <row r="14" spans="1:18" x14ac:dyDescent="0.3">
      <c r="B14" t="s">
        <v>83</v>
      </c>
      <c r="C14" s="2">
        <v>1000</v>
      </c>
      <c r="D14" s="2">
        <v>0</v>
      </c>
      <c r="E14" s="2">
        <v>0</v>
      </c>
      <c r="F14" s="2">
        <v>0</v>
      </c>
      <c r="G14" s="2">
        <f t="shared" si="1"/>
        <v>1000</v>
      </c>
      <c r="H14" s="2">
        <v>0</v>
      </c>
      <c r="I14" s="2">
        <v>0</v>
      </c>
      <c r="J14" s="2">
        <v>0</v>
      </c>
      <c r="K14" s="2">
        <f t="shared" si="2"/>
        <v>1000</v>
      </c>
      <c r="M14" s="15">
        <f t="shared" si="3"/>
        <v>1000</v>
      </c>
      <c r="N14" s="15">
        <f t="shared" si="4"/>
        <v>1000</v>
      </c>
      <c r="O14" s="15">
        <f t="shared" si="4"/>
        <v>1000</v>
      </c>
      <c r="P14" s="15">
        <f t="shared" si="4"/>
        <v>1000</v>
      </c>
      <c r="Q14" s="15">
        <f t="shared" si="4"/>
        <v>1000</v>
      </c>
      <c r="R14" s="15">
        <f t="shared" si="4"/>
        <v>1000</v>
      </c>
    </row>
    <row r="15" spans="1:18" x14ac:dyDescent="0.3">
      <c r="B15" t="s">
        <v>84</v>
      </c>
      <c r="C15" s="2">
        <v>153</v>
      </c>
      <c r="D15" s="2">
        <v>0</v>
      </c>
      <c r="E15" s="2">
        <v>0</v>
      </c>
      <c r="F15" s="2">
        <v>0</v>
      </c>
      <c r="G15" s="2">
        <f t="shared" si="1"/>
        <v>153</v>
      </c>
      <c r="H15" s="2">
        <v>-153</v>
      </c>
      <c r="I15" s="2">
        <v>0</v>
      </c>
      <c r="J15" s="2">
        <v>0</v>
      </c>
      <c r="K15" s="2">
        <f t="shared" si="2"/>
        <v>0</v>
      </c>
      <c r="M15" s="15">
        <f t="shared" si="3"/>
        <v>0</v>
      </c>
      <c r="N15" s="15">
        <f t="shared" si="4"/>
        <v>0</v>
      </c>
      <c r="O15" s="15">
        <f t="shared" si="4"/>
        <v>0</v>
      </c>
      <c r="P15" s="15">
        <f t="shared" si="4"/>
        <v>0</v>
      </c>
      <c r="Q15" s="15">
        <f t="shared" si="4"/>
        <v>0</v>
      </c>
      <c r="R15" s="15">
        <f t="shared" si="4"/>
        <v>0</v>
      </c>
    </row>
    <row r="16" spans="1:18" x14ac:dyDescent="0.3">
      <c r="B16" t="s">
        <v>85</v>
      </c>
      <c r="C16" s="2">
        <v>2000</v>
      </c>
      <c r="D16" s="2">
        <v>0</v>
      </c>
      <c r="E16" s="2">
        <v>0</v>
      </c>
      <c r="F16" s="2">
        <v>0</v>
      </c>
      <c r="G16" s="2">
        <f t="shared" si="1"/>
        <v>2000</v>
      </c>
      <c r="H16" s="2">
        <v>0</v>
      </c>
      <c r="I16" s="2">
        <v>0</v>
      </c>
      <c r="J16" s="2">
        <v>0</v>
      </c>
      <c r="K16" s="2">
        <f t="shared" si="2"/>
        <v>2000</v>
      </c>
      <c r="M16" s="15">
        <f t="shared" si="3"/>
        <v>2000</v>
      </c>
      <c r="N16" s="15">
        <f t="shared" si="4"/>
        <v>2000</v>
      </c>
      <c r="O16" s="15">
        <f t="shared" si="4"/>
        <v>2000</v>
      </c>
      <c r="P16" s="15">
        <f t="shared" si="4"/>
        <v>2000</v>
      </c>
      <c r="Q16" s="15">
        <f t="shared" si="4"/>
        <v>2000</v>
      </c>
      <c r="R16" s="15">
        <f t="shared" si="4"/>
        <v>2000</v>
      </c>
    </row>
    <row r="17" spans="2:18" x14ac:dyDescent="0.3">
      <c r="B17" t="s">
        <v>86</v>
      </c>
      <c r="C17" s="2">
        <v>1076.8800000000001</v>
      </c>
      <c r="D17" s="2">
        <v>0</v>
      </c>
      <c r="E17" s="2">
        <v>0</v>
      </c>
      <c r="F17" s="2">
        <v>0</v>
      </c>
      <c r="G17" s="2">
        <f t="shared" si="1"/>
        <v>1076.8800000000001</v>
      </c>
      <c r="H17" s="2">
        <v>-1076.8800000000001</v>
      </c>
      <c r="I17" s="2">
        <v>0</v>
      </c>
      <c r="J17" s="2">
        <v>0</v>
      </c>
      <c r="K17" s="2">
        <f t="shared" si="2"/>
        <v>0</v>
      </c>
      <c r="M17" s="15">
        <f t="shared" si="3"/>
        <v>0</v>
      </c>
      <c r="N17" s="15">
        <f t="shared" si="4"/>
        <v>0</v>
      </c>
      <c r="O17" s="15">
        <f t="shared" si="4"/>
        <v>0</v>
      </c>
      <c r="P17" s="15">
        <f t="shared" si="4"/>
        <v>0</v>
      </c>
      <c r="Q17" s="15">
        <f t="shared" si="4"/>
        <v>0</v>
      </c>
      <c r="R17" s="15">
        <f t="shared" si="4"/>
        <v>0</v>
      </c>
    </row>
    <row r="18" spans="2:18" x14ac:dyDescent="0.3">
      <c r="B18" t="s">
        <v>87</v>
      </c>
      <c r="C18" s="2">
        <v>750</v>
      </c>
      <c r="D18" s="2">
        <v>0</v>
      </c>
      <c r="E18" s="2">
        <v>0</v>
      </c>
      <c r="F18" s="2">
        <v>0</v>
      </c>
      <c r="G18" s="2">
        <f t="shared" si="1"/>
        <v>750</v>
      </c>
      <c r="H18" s="2">
        <v>-750</v>
      </c>
      <c r="I18" s="2">
        <v>0</v>
      </c>
      <c r="J18" s="2">
        <v>0</v>
      </c>
      <c r="K18" s="2">
        <f t="shared" si="2"/>
        <v>0</v>
      </c>
      <c r="M18" s="15">
        <f t="shared" si="3"/>
        <v>0</v>
      </c>
      <c r="N18" s="15">
        <f t="shared" si="4"/>
        <v>0</v>
      </c>
      <c r="O18" s="15">
        <f t="shared" si="4"/>
        <v>0</v>
      </c>
      <c r="P18" s="15">
        <f t="shared" si="4"/>
        <v>0</v>
      </c>
      <c r="Q18" s="15">
        <f t="shared" si="4"/>
        <v>0</v>
      </c>
      <c r="R18" s="15">
        <f t="shared" si="4"/>
        <v>0</v>
      </c>
    </row>
    <row r="19" spans="2:18" x14ac:dyDescent="0.3">
      <c r="B19" t="s">
        <v>88</v>
      </c>
      <c r="C19" s="2">
        <v>4835.0600000000004</v>
      </c>
      <c r="D19" s="2">
        <v>0</v>
      </c>
      <c r="E19" s="2">
        <v>0</v>
      </c>
      <c r="F19" s="2">
        <v>0</v>
      </c>
      <c r="G19" s="2">
        <f t="shared" si="1"/>
        <v>4835.0600000000004</v>
      </c>
      <c r="H19" s="2">
        <v>0</v>
      </c>
      <c r="I19" s="2">
        <v>0</v>
      </c>
      <c r="J19" s="2">
        <v>-4835.0600000000004</v>
      </c>
      <c r="K19" s="2">
        <f t="shared" si="2"/>
        <v>0</v>
      </c>
      <c r="M19" s="15">
        <f t="shared" si="3"/>
        <v>0</v>
      </c>
      <c r="N19" s="15">
        <f t="shared" si="4"/>
        <v>0</v>
      </c>
      <c r="O19" s="15">
        <f t="shared" si="4"/>
        <v>0</v>
      </c>
      <c r="P19" s="15">
        <f t="shared" si="4"/>
        <v>0</v>
      </c>
      <c r="Q19" s="15">
        <f t="shared" si="4"/>
        <v>0</v>
      </c>
      <c r="R19" s="15">
        <f t="shared" si="4"/>
        <v>0</v>
      </c>
    </row>
    <row r="20" spans="2:18" x14ac:dyDescent="0.3">
      <c r="B20" t="s">
        <v>103</v>
      </c>
      <c r="C20" s="2">
        <v>0</v>
      </c>
      <c r="D20" s="2">
        <v>0</v>
      </c>
      <c r="E20" s="2">
        <v>0</v>
      </c>
      <c r="F20" s="2">
        <v>0</v>
      </c>
      <c r="G20" s="2">
        <f t="shared" si="1"/>
        <v>0</v>
      </c>
      <c r="H20" s="2">
        <v>400</v>
      </c>
      <c r="I20" s="2">
        <v>150</v>
      </c>
      <c r="J20" s="2">
        <v>-519</v>
      </c>
      <c r="K20" s="2">
        <f t="shared" si="2"/>
        <v>31</v>
      </c>
      <c r="M20" s="15">
        <f t="shared" si="3"/>
        <v>31</v>
      </c>
      <c r="N20" s="15">
        <f t="shared" si="4"/>
        <v>31</v>
      </c>
      <c r="O20" s="15">
        <f t="shared" si="4"/>
        <v>31</v>
      </c>
      <c r="P20" s="15">
        <f t="shared" si="4"/>
        <v>31</v>
      </c>
      <c r="Q20" s="15">
        <f t="shared" si="4"/>
        <v>31</v>
      </c>
      <c r="R20" s="15">
        <f t="shared" si="4"/>
        <v>31</v>
      </c>
    </row>
    <row r="21" spans="2:18" x14ac:dyDescent="0.3">
      <c r="C21" s="2"/>
      <c r="D21" s="2"/>
      <c r="E21" s="2"/>
      <c r="F21" s="2"/>
      <c r="G21" s="2"/>
      <c r="H21" s="2"/>
      <c r="I21" s="2"/>
      <c r="J21" s="2"/>
      <c r="K21" s="2"/>
      <c r="M21" s="15"/>
      <c r="N21" s="15"/>
      <c r="O21" s="15"/>
      <c r="P21" s="15"/>
      <c r="Q21" s="15"/>
      <c r="R21" s="15"/>
    </row>
    <row r="22" spans="2:18" x14ac:dyDescent="0.3">
      <c r="C22" s="2">
        <f>SUM(C9:C21)</f>
        <v>27258.26</v>
      </c>
      <c r="D22" s="2">
        <f>SUM(D11:D21)</f>
        <v>0</v>
      </c>
      <c r="E22" s="2">
        <f>SUM(E11:E21)</f>
        <v>0</v>
      </c>
      <c r="F22" s="2">
        <f>SUM(F11:F21)</f>
        <v>0</v>
      </c>
      <c r="G22" s="2">
        <v>31687.32</v>
      </c>
      <c r="H22" s="2">
        <f>SUM(H9:H21)</f>
        <v>0</v>
      </c>
      <c r="I22" s="2">
        <f>SUM(I9:I21)</f>
        <v>20244.25</v>
      </c>
      <c r="J22" s="2">
        <f>SUM(J9:J21)</f>
        <v>-17252.400000000001</v>
      </c>
      <c r="K22" s="2">
        <f>SUM(K9:K21)</f>
        <v>34679.17</v>
      </c>
      <c r="M22" s="15">
        <f>+'5-Year Projection'!F33</f>
        <v>31934.320000000007</v>
      </c>
      <c r="N22" s="15">
        <f>+'5-Year Projection'!G33</f>
        <v>33541.320000000007</v>
      </c>
      <c r="O22" s="15">
        <f>+'5-Year Projection'!H33</f>
        <v>35648.320000000007</v>
      </c>
      <c r="P22" s="15">
        <f>+'5-Year Projection'!I33</f>
        <v>38255.320000000007</v>
      </c>
      <c r="Q22" s="15">
        <f>+'5-Year Projection'!J33</f>
        <v>40862.320000000007</v>
      </c>
      <c r="R22" s="15">
        <f>+'5-Year Projection'!K33</f>
        <v>43469.320000000007</v>
      </c>
    </row>
    <row r="23" spans="2:18" x14ac:dyDescent="0.3">
      <c r="C23" s="2"/>
      <c r="D23" s="2"/>
      <c r="E23" s="2"/>
      <c r="F23" s="2"/>
      <c r="G23" s="2"/>
      <c r="M23" s="15"/>
    </row>
    <row r="24" spans="2:18" x14ac:dyDescent="0.3">
      <c r="M24" s="15"/>
    </row>
    <row r="25" spans="2:18" x14ac:dyDescent="0.3">
      <c r="M25" s="15"/>
    </row>
    <row r="26" spans="2:18" x14ac:dyDescent="0.3">
      <c r="M26" s="15"/>
    </row>
    <row r="27" spans="2:18" x14ac:dyDescent="0.3">
      <c r="M27" s="15"/>
    </row>
    <row r="28" spans="2:18" x14ac:dyDescent="0.3">
      <c r="M28" s="15"/>
    </row>
  </sheetData>
  <mergeCells count="2">
    <mergeCell ref="A2:R2"/>
    <mergeCell ref="A4:R4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A31B-C7EE-4FE2-AA74-1E59D7416D5F}">
  <sheetPr>
    <pageSetUpPr fitToPage="1"/>
  </sheetPr>
  <dimension ref="A1:M55"/>
  <sheetViews>
    <sheetView topLeftCell="B1" workbookViewId="0">
      <selection activeCell="B1" sqref="B1:M2"/>
    </sheetView>
  </sheetViews>
  <sheetFormatPr defaultRowHeight="14.4" x14ac:dyDescent="0.3"/>
  <cols>
    <col min="1" max="1" width="11.5546875" hidden="1" customWidth="1"/>
    <col min="2" max="2" width="41.33203125" bestFit="1" customWidth="1"/>
    <col min="3" max="3" width="0" hidden="1" customWidth="1"/>
    <col min="4" max="4" width="10.88671875" hidden="1" customWidth="1"/>
    <col min="5" max="5" width="0" hidden="1" customWidth="1"/>
    <col min="6" max="6" width="11" hidden="1" customWidth="1"/>
    <col min="7" max="7" width="11.44140625" customWidth="1"/>
    <col min="8" max="8" width="9.6640625" customWidth="1"/>
    <col min="9" max="9" width="10.44140625" customWidth="1"/>
    <col min="10" max="10" width="10" customWidth="1"/>
    <col min="11" max="11" width="11" customWidth="1"/>
    <col min="13" max="13" width="11" customWidth="1"/>
  </cols>
  <sheetData>
    <row r="1" spans="1:13" x14ac:dyDescent="0.3">
      <c r="A1" s="5"/>
      <c r="B1" s="5"/>
      <c r="C1" s="5"/>
      <c r="D1" s="5"/>
    </row>
    <row r="2" spans="1:13" ht="43.2" x14ac:dyDescent="0.3">
      <c r="A2" s="9" t="s">
        <v>99</v>
      </c>
      <c r="B2" s="9"/>
      <c r="C2" s="9"/>
      <c r="D2" s="9" t="s">
        <v>108</v>
      </c>
      <c r="F2" s="9" t="s">
        <v>106</v>
      </c>
      <c r="G2" s="9" t="s">
        <v>107</v>
      </c>
      <c r="H2" s="9" t="s">
        <v>110</v>
      </c>
      <c r="I2" s="9" t="s">
        <v>111</v>
      </c>
      <c r="J2" s="9" t="s">
        <v>112</v>
      </c>
      <c r="K2" s="9" t="s">
        <v>113</v>
      </c>
      <c r="M2" s="9" t="s">
        <v>126</v>
      </c>
    </row>
    <row r="3" spans="1:13" x14ac:dyDescent="0.3">
      <c r="A3" s="5" t="s">
        <v>14</v>
      </c>
      <c r="B3" s="5"/>
      <c r="C3" s="5"/>
      <c r="D3" s="5" t="s">
        <v>14</v>
      </c>
      <c r="F3" s="5" t="s">
        <v>14</v>
      </c>
      <c r="G3" s="5" t="s">
        <v>14</v>
      </c>
      <c r="H3" s="5" t="s">
        <v>14</v>
      </c>
      <c r="I3" s="5" t="s">
        <v>14</v>
      </c>
      <c r="J3" s="5" t="s">
        <v>14</v>
      </c>
      <c r="K3" s="5" t="s">
        <v>14</v>
      </c>
    </row>
    <row r="4" spans="1:13" x14ac:dyDescent="0.3">
      <c r="B4" s="1" t="s">
        <v>0</v>
      </c>
      <c r="M4" s="37"/>
    </row>
    <row r="5" spans="1:13" x14ac:dyDescent="0.3">
      <c r="A5" s="6">
        <f>Budget!B9</f>
        <v>12790</v>
      </c>
      <c r="B5" s="3" t="s">
        <v>1</v>
      </c>
      <c r="C5" s="6"/>
      <c r="D5" s="6">
        <f>Budget!G9</f>
        <v>13000</v>
      </c>
      <c r="F5" s="6">
        <f>Budget!I9</f>
        <v>13000</v>
      </c>
      <c r="G5" s="15">
        <f>Budget!J9</f>
        <v>13567</v>
      </c>
      <c r="H5" s="15">
        <f>+G5</f>
        <v>13567</v>
      </c>
      <c r="I5" s="15">
        <f>+H5</f>
        <v>13567</v>
      </c>
      <c r="J5" s="15">
        <f>+I5</f>
        <v>13567</v>
      </c>
      <c r="K5" s="15">
        <f>+J5</f>
        <v>13567</v>
      </c>
      <c r="L5" s="15"/>
      <c r="M5" s="37">
        <f>+G5/256.75</f>
        <v>52.841285296981496</v>
      </c>
    </row>
    <row r="6" spans="1:13" x14ac:dyDescent="0.3">
      <c r="A6" s="6">
        <f>+Budget!B15-Budget!B9-Budget!B12</f>
        <v>2994.0500000000029</v>
      </c>
      <c r="B6" s="3" t="s">
        <v>89</v>
      </c>
      <c r="C6" s="6"/>
      <c r="D6" s="6">
        <f>+Budget!G15-Budget!G9-Budget!G12</f>
        <v>1494.42</v>
      </c>
      <c r="F6" s="6">
        <f>+Budget!I15-Budget!I9-Budget!I12</f>
        <v>2820</v>
      </c>
      <c r="G6" s="15">
        <f>+Budget!J15-Budget!J9-Budget!J12</f>
        <v>2220</v>
      </c>
      <c r="H6" s="15">
        <f t="shared" ref="H6:K7" si="0">+G6</f>
        <v>2220</v>
      </c>
      <c r="I6" s="15">
        <f t="shared" si="0"/>
        <v>2220</v>
      </c>
      <c r="J6" s="15">
        <f t="shared" si="0"/>
        <v>2220</v>
      </c>
      <c r="K6" s="15">
        <f t="shared" si="0"/>
        <v>2220</v>
      </c>
      <c r="L6" s="15"/>
      <c r="M6" s="37"/>
    </row>
    <row r="7" spans="1:13" x14ac:dyDescent="0.3">
      <c r="A7" s="6">
        <v>0</v>
      </c>
      <c r="B7" s="3" t="s">
        <v>2</v>
      </c>
      <c r="C7" s="6"/>
      <c r="D7" s="6">
        <f>+Budget!G12</f>
        <v>5749.83</v>
      </c>
      <c r="F7" s="6">
        <f>+Budget!I12</f>
        <v>5750</v>
      </c>
      <c r="G7" s="15">
        <f>+Budget!J12</f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/>
      <c r="M7" s="37"/>
    </row>
    <row r="8" spans="1:13" x14ac:dyDescent="0.3">
      <c r="A8" s="7">
        <f>SUM(A4:A7)</f>
        <v>15784.050000000003</v>
      </c>
      <c r="B8" s="3" t="s">
        <v>4</v>
      </c>
      <c r="C8" s="7"/>
      <c r="D8" s="7">
        <f>SUM(D4:D7)</f>
        <v>20244.25</v>
      </c>
      <c r="F8" s="7">
        <f t="shared" ref="F8:K8" si="1">SUM(F4:F7)</f>
        <v>21570</v>
      </c>
      <c r="G8" s="16">
        <f t="shared" si="1"/>
        <v>15787</v>
      </c>
      <c r="H8" s="16">
        <f t="shared" si="1"/>
        <v>15787</v>
      </c>
      <c r="I8" s="16">
        <f t="shared" si="1"/>
        <v>15787</v>
      </c>
      <c r="J8" s="16">
        <f t="shared" si="1"/>
        <v>15787</v>
      </c>
      <c r="K8" s="16">
        <f t="shared" si="1"/>
        <v>15787</v>
      </c>
      <c r="L8" s="15"/>
      <c r="M8" s="37"/>
    </row>
    <row r="9" spans="1:13" x14ac:dyDescent="0.3">
      <c r="A9" s="6"/>
      <c r="B9" s="2"/>
      <c r="C9" s="6"/>
      <c r="D9" s="6"/>
      <c r="F9" s="6"/>
      <c r="G9" s="15"/>
      <c r="H9" s="15"/>
      <c r="I9" s="15"/>
      <c r="J9" s="15"/>
      <c r="K9" s="15"/>
      <c r="L9" s="15"/>
      <c r="M9" s="37"/>
    </row>
    <row r="10" spans="1:13" x14ac:dyDescent="0.3">
      <c r="A10" s="6"/>
      <c r="B10" s="3" t="s">
        <v>5</v>
      </c>
      <c r="C10" s="6"/>
      <c r="D10" s="6"/>
      <c r="F10" s="6"/>
      <c r="G10" s="15"/>
      <c r="H10" s="15"/>
      <c r="I10" s="15"/>
      <c r="J10" s="15"/>
      <c r="K10" s="15"/>
      <c r="L10" s="15"/>
      <c r="M10" s="37"/>
    </row>
    <row r="11" spans="1:13" x14ac:dyDescent="0.3">
      <c r="A11" s="6">
        <f>+SUM(Budget!B19:B30)</f>
        <v>1049.5700000000002</v>
      </c>
      <c r="B11" s="3" t="s">
        <v>6</v>
      </c>
      <c r="C11" s="6"/>
      <c r="D11" s="6">
        <f>+SUM(Budget!G19:G30)</f>
        <v>1600.18</v>
      </c>
      <c r="F11" s="6">
        <f>+SUM(Budget!I19:I30)</f>
        <v>2060</v>
      </c>
      <c r="G11" s="15">
        <f>+SUM(Budget!J19:J30)</f>
        <v>2710</v>
      </c>
      <c r="H11" s="15">
        <f>+G11+500</f>
        <v>3210</v>
      </c>
      <c r="I11" s="15">
        <f>+G11</f>
        <v>2710</v>
      </c>
      <c r="J11" s="15">
        <f t="shared" ref="H11:K21" si="2">+I11</f>
        <v>2710</v>
      </c>
      <c r="K11" s="15">
        <f t="shared" si="2"/>
        <v>2710</v>
      </c>
      <c r="L11" s="15"/>
      <c r="M11" s="37">
        <f>+G11/256.75</f>
        <v>10.555014605647518</v>
      </c>
    </row>
    <row r="12" spans="1:13" x14ac:dyDescent="0.3">
      <c r="A12" s="6">
        <f>SUM(Budget!B32:B34)</f>
        <v>2216.25</v>
      </c>
      <c r="B12" s="3" t="s">
        <v>90</v>
      </c>
      <c r="C12" s="6"/>
      <c r="D12" s="6">
        <f>SUM(Budget!G32:G34)</f>
        <v>3444.5</v>
      </c>
      <c r="F12" s="6">
        <f>SUM(Budget!I32:I34)</f>
        <v>4650</v>
      </c>
      <c r="G12" s="15">
        <f>SUM(Budget!J32:J34)</f>
        <v>4800</v>
      </c>
      <c r="H12" s="15">
        <f t="shared" si="2"/>
        <v>4800</v>
      </c>
      <c r="I12" s="15">
        <f t="shared" si="2"/>
        <v>4800</v>
      </c>
      <c r="J12" s="15">
        <f t="shared" si="2"/>
        <v>4800</v>
      </c>
      <c r="K12" s="15">
        <f t="shared" si="2"/>
        <v>4800</v>
      </c>
      <c r="L12" s="15"/>
      <c r="M12" s="37">
        <f t="shared" ref="M12:M25" si="3">+G12/256.75</f>
        <v>18.695228821811099</v>
      </c>
    </row>
    <row r="13" spans="1:13" x14ac:dyDescent="0.3">
      <c r="A13" s="6">
        <f>SUM(Budget!B35:B37)</f>
        <v>-16.670000000000002</v>
      </c>
      <c r="B13" s="3" t="s">
        <v>91</v>
      </c>
      <c r="C13" s="6"/>
      <c r="D13" s="6">
        <f>SUM(Budget!G35:G37)</f>
        <v>0</v>
      </c>
      <c r="F13" s="6">
        <f>SUM(Budget!I35:I37)</f>
        <v>0</v>
      </c>
      <c r="G13" s="15">
        <f>SUM(Budget!J35:J37)</f>
        <v>400</v>
      </c>
      <c r="H13" s="15">
        <f t="shared" si="2"/>
        <v>400</v>
      </c>
      <c r="I13" s="15">
        <f t="shared" si="2"/>
        <v>400</v>
      </c>
      <c r="J13" s="15">
        <f t="shared" si="2"/>
        <v>400</v>
      </c>
      <c r="K13" s="15">
        <f t="shared" si="2"/>
        <v>400</v>
      </c>
      <c r="L13" s="15"/>
      <c r="M13" s="37">
        <f t="shared" si="3"/>
        <v>1.5579357351509251</v>
      </c>
    </row>
    <row r="14" spans="1:13" x14ac:dyDescent="0.3">
      <c r="A14" s="6">
        <f>SUM(Budget!B39:B41)</f>
        <v>132</v>
      </c>
      <c r="B14" s="3" t="s">
        <v>49</v>
      </c>
      <c r="C14" s="6"/>
      <c r="D14" s="6">
        <f>SUM(Budget!G39:G41)</f>
        <v>126</v>
      </c>
      <c r="F14" s="6">
        <f>SUM(Budget!I39:I41)</f>
        <v>130</v>
      </c>
      <c r="G14" s="15">
        <f>SUM(Budget!J39:J41)</f>
        <v>200</v>
      </c>
      <c r="H14" s="15">
        <f t="shared" si="2"/>
        <v>200</v>
      </c>
      <c r="I14" s="15">
        <f t="shared" si="2"/>
        <v>200</v>
      </c>
      <c r="J14" s="15">
        <f t="shared" si="2"/>
        <v>200</v>
      </c>
      <c r="K14" s="15">
        <f t="shared" si="2"/>
        <v>200</v>
      </c>
      <c r="L14" s="15"/>
      <c r="M14" s="37">
        <f t="shared" si="3"/>
        <v>0.77896786757546255</v>
      </c>
    </row>
    <row r="15" spans="1:13" x14ac:dyDescent="0.3">
      <c r="A15" s="6">
        <f>SUM(Budget!B43:B45)</f>
        <v>2001.23</v>
      </c>
      <c r="B15" s="3" t="s">
        <v>51</v>
      </c>
      <c r="C15" s="6"/>
      <c r="D15" s="6">
        <f>SUM(Budget!G43:G45)</f>
        <v>1359.59</v>
      </c>
      <c r="F15" s="6">
        <f>SUM(Budget!I43:I45)</f>
        <v>2220</v>
      </c>
      <c r="G15" s="15">
        <f>SUM(Budget!J43:J45)</f>
        <v>2225</v>
      </c>
      <c r="H15" s="15">
        <f t="shared" si="2"/>
        <v>2225</v>
      </c>
      <c r="I15" s="15">
        <f t="shared" si="2"/>
        <v>2225</v>
      </c>
      <c r="J15" s="15">
        <f t="shared" si="2"/>
        <v>2225</v>
      </c>
      <c r="K15" s="15">
        <f t="shared" si="2"/>
        <v>2225</v>
      </c>
      <c r="L15" s="15"/>
      <c r="M15" s="37">
        <f t="shared" si="3"/>
        <v>8.6660175267770203</v>
      </c>
    </row>
    <row r="16" spans="1:13" x14ac:dyDescent="0.3">
      <c r="A16" s="6">
        <f>SUM(Budget!B47:B48)</f>
        <v>169.8</v>
      </c>
      <c r="B16" s="3" t="s">
        <v>52</v>
      </c>
      <c r="C16" s="6"/>
      <c r="D16" s="6">
        <f>SUM(Budget!G47:G48)</f>
        <v>2973.6</v>
      </c>
      <c r="F16" s="6">
        <f>SUM(Budget!I47:I48)</f>
        <v>3000</v>
      </c>
      <c r="G16" s="15">
        <f>SUM(Budget!J47:J48)</f>
        <v>0</v>
      </c>
      <c r="H16" s="15">
        <f t="shared" si="2"/>
        <v>0</v>
      </c>
      <c r="I16" s="15">
        <f t="shared" si="2"/>
        <v>0</v>
      </c>
      <c r="J16" s="15">
        <f t="shared" si="2"/>
        <v>0</v>
      </c>
      <c r="K16" s="15">
        <f t="shared" si="2"/>
        <v>0</v>
      </c>
      <c r="L16" s="15"/>
      <c r="M16" s="37"/>
    </row>
    <row r="17" spans="1:13" x14ac:dyDescent="0.3">
      <c r="A17" s="6">
        <f>SUM(Budget!B50:B55)</f>
        <v>3929.5</v>
      </c>
      <c r="B17" s="3" t="s">
        <v>92</v>
      </c>
      <c r="C17" s="6"/>
      <c r="D17" s="6">
        <f>SUM(Budget!G50:G55)</f>
        <v>2325.9499999999998</v>
      </c>
      <c r="F17" s="6">
        <f>SUM(Budget!I50:I55)</f>
        <v>2524</v>
      </c>
      <c r="G17" s="15">
        <f>SUM(Budget!J50:J55)</f>
        <v>1200</v>
      </c>
      <c r="H17" s="15">
        <f t="shared" si="2"/>
        <v>1200</v>
      </c>
      <c r="I17" s="15">
        <f t="shared" si="2"/>
        <v>1200</v>
      </c>
      <c r="J17" s="15">
        <f t="shared" si="2"/>
        <v>1200</v>
      </c>
      <c r="K17" s="15">
        <f t="shared" si="2"/>
        <v>1200</v>
      </c>
      <c r="L17" s="15"/>
      <c r="M17" s="37">
        <f t="shared" si="3"/>
        <v>4.6738072054527748</v>
      </c>
    </row>
    <row r="18" spans="1:13" x14ac:dyDescent="0.3">
      <c r="A18" s="6">
        <f>SUM(Budget!B57)</f>
        <v>0</v>
      </c>
      <c r="B18" s="3" t="s">
        <v>56</v>
      </c>
      <c r="C18" s="6"/>
      <c r="D18" s="6">
        <f>SUM(Budget!G57)</f>
        <v>0</v>
      </c>
      <c r="F18" s="6">
        <f>SUM(Budget!I57)</f>
        <v>0</v>
      </c>
      <c r="G18" s="15">
        <f>SUM(Budget!J57)</f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/>
      <c r="M18" s="37">
        <f t="shared" si="3"/>
        <v>0</v>
      </c>
    </row>
    <row r="19" spans="1:13" x14ac:dyDescent="0.3">
      <c r="A19" s="6">
        <f>SUM(Budget!B59)</f>
        <v>0</v>
      </c>
      <c r="B19" s="3" t="s">
        <v>125</v>
      </c>
      <c r="C19" s="6"/>
      <c r="D19" s="6">
        <f>SUM(Budget!G59)</f>
        <v>0</v>
      </c>
      <c r="F19" s="6">
        <f>SUM(Budget!I59)</f>
        <v>0</v>
      </c>
      <c r="G19" s="15">
        <f>SUM(Budget!J59)</f>
        <v>500</v>
      </c>
      <c r="H19" s="15"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/>
      <c r="M19" s="37">
        <f t="shared" si="3"/>
        <v>1.9474196689386563</v>
      </c>
    </row>
    <row r="20" spans="1:13" x14ac:dyDescent="0.3">
      <c r="A20" s="6">
        <f>SUM(Budget!B61:B68)</f>
        <v>332.55</v>
      </c>
      <c r="B20" s="3" t="s">
        <v>93</v>
      </c>
      <c r="C20" s="6"/>
      <c r="D20" s="6">
        <f>SUM(Budget!G61:G68)</f>
        <v>3472.5</v>
      </c>
      <c r="F20" s="6">
        <f>SUM(Budget!I61:I68)</f>
        <v>4194</v>
      </c>
      <c r="G20" s="15">
        <f>SUM(Budget!J61:J68)</f>
        <v>1100</v>
      </c>
      <c r="H20" s="15">
        <f t="shared" si="2"/>
        <v>1100</v>
      </c>
      <c r="I20" s="15">
        <f t="shared" si="2"/>
        <v>1100</v>
      </c>
      <c r="J20" s="15">
        <f t="shared" si="2"/>
        <v>1100</v>
      </c>
      <c r="K20" s="15">
        <f t="shared" si="2"/>
        <v>1100</v>
      </c>
      <c r="L20" s="15"/>
      <c r="M20" s="37">
        <f t="shared" si="3"/>
        <v>4.2843232716650439</v>
      </c>
    </row>
    <row r="21" spans="1:13" x14ac:dyDescent="0.3">
      <c r="A21" s="6">
        <f>SUM(Budget!B70)</f>
        <v>0</v>
      </c>
      <c r="B21" s="3" t="s">
        <v>74</v>
      </c>
      <c r="C21" s="6"/>
      <c r="D21" s="6">
        <f>SUM(Budget!G70)</f>
        <v>0</v>
      </c>
      <c r="F21" s="6">
        <f>SUM(Budget!I70)</f>
        <v>0</v>
      </c>
      <c r="G21" s="15">
        <f>SUM(Budget!J70)</f>
        <v>0</v>
      </c>
      <c r="H21" s="15">
        <f t="shared" si="2"/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  <c r="L21" s="15"/>
      <c r="M21" s="37">
        <f t="shared" si="3"/>
        <v>0</v>
      </c>
    </row>
    <row r="22" spans="1:13" x14ac:dyDescent="0.3">
      <c r="A22" s="6"/>
      <c r="B22" s="3" t="s">
        <v>61</v>
      </c>
      <c r="C22" s="6"/>
      <c r="D22" s="6"/>
      <c r="F22" s="6"/>
      <c r="G22" s="15"/>
      <c r="H22" s="15"/>
      <c r="I22" s="15"/>
      <c r="J22" s="15"/>
      <c r="K22" s="15"/>
      <c r="L22" s="15"/>
      <c r="M22" s="37"/>
    </row>
    <row r="23" spans="1:13" x14ac:dyDescent="0.3">
      <c r="A23" s="6">
        <f>SUM(Budget!B77:B78)</f>
        <v>0</v>
      </c>
      <c r="B23" s="12" t="s">
        <v>94</v>
      </c>
      <c r="C23" s="6"/>
      <c r="D23" s="6">
        <f>SUM(Budget!G77:G78)</f>
        <v>25</v>
      </c>
      <c r="F23" s="6">
        <f>SUM(Budget!I77:I78)</f>
        <v>25</v>
      </c>
      <c r="G23" s="15">
        <f>SUM(Budget!J77:J78)</f>
        <v>525</v>
      </c>
      <c r="H23" s="15">
        <f>+F23</f>
        <v>25</v>
      </c>
      <c r="I23" s="15">
        <f t="shared" ref="H23:K25" si="4">+H23</f>
        <v>25</v>
      </c>
      <c r="J23" s="15">
        <f t="shared" si="4"/>
        <v>25</v>
      </c>
      <c r="K23" s="15">
        <f t="shared" si="4"/>
        <v>25</v>
      </c>
      <c r="L23" s="15"/>
      <c r="M23" s="37">
        <f t="shared" si="3"/>
        <v>2.044790652385589</v>
      </c>
    </row>
    <row r="24" spans="1:13" x14ac:dyDescent="0.3">
      <c r="A24" s="6">
        <f>SUM(Budget!B72:B76)</f>
        <v>550</v>
      </c>
      <c r="B24" s="12" t="s">
        <v>95</v>
      </c>
      <c r="C24" s="6"/>
      <c r="D24" s="6">
        <f>SUM(Budget!G72:G76)</f>
        <v>50</v>
      </c>
      <c r="F24" s="6">
        <f>SUM(Budget!I72:I76)</f>
        <v>520</v>
      </c>
      <c r="G24" s="15">
        <f>SUM(Budget!J72:J76)</f>
        <v>520</v>
      </c>
      <c r="H24" s="15">
        <f t="shared" si="4"/>
        <v>520</v>
      </c>
      <c r="I24" s="15">
        <f t="shared" si="4"/>
        <v>520</v>
      </c>
      <c r="J24" s="15">
        <f t="shared" si="4"/>
        <v>520</v>
      </c>
      <c r="K24" s="15">
        <f t="shared" si="4"/>
        <v>520</v>
      </c>
      <c r="L24" s="15"/>
      <c r="M24" s="37">
        <f t="shared" si="3"/>
        <v>2.0253164556962027</v>
      </c>
    </row>
    <row r="25" spans="1:13" x14ac:dyDescent="0.3">
      <c r="A25" s="6">
        <f>SUM(Budget!B80)</f>
        <v>990.79999999999961</v>
      </c>
      <c r="B25" s="3" t="s">
        <v>96</v>
      </c>
      <c r="C25" s="6"/>
      <c r="D25" s="6">
        <f>SUM(Budget!G80)</f>
        <v>1875.08</v>
      </c>
      <c r="F25" s="6">
        <f>SUM(Budget!I80)</f>
        <v>2000</v>
      </c>
      <c r="G25" s="15">
        <f>SUM(Budget!J80)</f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/>
      <c r="M25" s="37">
        <f t="shared" si="3"/>
        <v>0</v>
      </c>
    </row>
    <row r="26" spans="1:13" x14ac:dyDescent="0.3">
      <c r="A26" s="6"/>
      <c r="B26" s="3"/>
      <c r="C26" s="6"/>
      <c r="D26" s="6"/>
      <c r="F26" s="6"/>
      <c r="G26" s="15"/>
      <c r="H26" s="15"/>
      <c r="I26" s="15"/>
      <c r="J26" s="15"/>
      <c r="K26" s="15"/>
      <c r="L26" s="15"/>
      <c r="M26" s="37"/>
    </row>
    <row r="27" spans="1:13" x14ac:dyDescent="0.3">
      <c r="A27" s="8">
        <f>SUM(A10:A25)</f>
        <v>11355.029999999999</v>
      </c>
      <c r="B27" s="3" t="s">
        <v>13</v>
      </c>
      <c r="C27" s="8"/>
      <c r="D27" s="8">
        <f>SUM(D10:D25)</f>
        <v>17252.400000000001</v>
      </c>
      <c r="F27" s="8">
        <f t="shared" ref="F27:K27" si="5">SUM(F10:F25)</f>
        <v>21323</v>
      </c>
      <c r="G27" s="17">
        <f t="shared" si="5"/>
        <v>14180</v>
      </c>
      <c r="H27" s="17">
        <f t="shared" si="5"/>
        <v>13680</v>
      </c>
      <c r="I27" s="17">
        <f t="shared" si="5"/>
        <v>13180</v>
      </c>
      <c r="J27" s="17">
        <f t="shared" si="5"/>
        <v>13180</v>
      </c>
      <c r="K27" s="17">
        <f t="shared" si="5"/>
        <v>13180</v>
      </c>
      <c r="L27" s="15"/>
      <c r="M27" s="37">
        <f>SUM(M11:M25)</f>
        <v>55.228821811100289</v>
      </c>
    </row>
    <row r="28" spans="1:13" x14ac:dyDescent="0.3">
      <c r="A28" s="8"/>
      <c r="B28" s="2"/>
      <c r="C28" s="6"/>
      <c r="D28" s="8"/>
      <c r="F28" s="8"/>
      <c r="G28" s="17"/>
      <c r="H28" s="15"/>
      <c r="I28" s="15"/>
      <c r="J28" s="15"/>
      <c r="K28" s="15"/>
      <c r="L28" s="15"/>
      <c r="M28" s="37"/>
    </row>
    <row r="29" spans="1:13" x14ac:dyDescent="0.3">
      <c r="A29" s="6"/>
      <c r="B29" s="3" t="s">
        <v>116</v>
      </c>
      <c r="C29" s="6"/>
      <c r="D29" s="6"/>
      <c r="F29" s="6"/>
      <c r="G29" s="15"/>
      <c r="H29" s="15"/>
      <c r="I29" s="15"/>
      <c r="J29" s="15"/>
      <c r="K29" s="15"/>
      <c r="L29" s="15"/>
      <c r="M29" s="37"/>
    </row>
    <row r="30" spans="1:13" x14ac:dyDescent="0.3">
      <c r="A30" s="25">
        <v>27258.3</v>
      </c>
      <c r="B30" s="13" t="s">
        <v>17</v>
      </c>
      <c r="C30" s="6"/>
      <c r="D30" s="6" t="e">
        <f>+#REF!</f>
        <v>#REF!</v>
      </c>
      <c r="F30" s="6">
        <f>+A33</f>
        <v>31687.320000000007</v>
      </c>
      <c r="G30" s="15">
        <f>+F33</f>
        <v>31934.320000000007</v>
      </c>
      <c r="H30" s="15">
        <f>+G33</f>
        <v>33541.320000000007</v>
      </c>
      <c r="I30" s="15">
        <f>+H33</f>
        <v>35648.320000000007</v>
      </c>
      <c r="J30" s="15">
        <f>+I33</f>
        <v>38255.320000000007</v>
      </c>
      <c r="K30" s="15">
        <f>+J33</f>
        <v>40862.320000000007</v>
      </c>
      <c r="L30" s="15"/>
      <c r="M30" s="37"/>
    </row>
    <row r="31" spans="1:13" x14ac:dyDescent="0.3">
      <c r="A31" s="6">
        <f>+A8</f>
        <v>15784.050000000003</v>
      </c>
      <c r="B31" s="13" t="s">
        <v>97</v>
      </c>
      <c r="C31" s="6"/>
      <c r="D31" s="6">
        <f>+D8</f>
        <v>20244.25</v>
      </c>
      <c r="F31" s="6">
        <f t="shared" ref="F31:K31" si="6">+F8</f>
        <v>21570</v>
      </c>
      <c r="G31" s="15">
        <f t="shared" si="6"/>
        <v>15787</v>
      </c>
      <c r="H31" s="15">
        <f t="shared" si="6"/>
        <v>15787</v>
      </c>
      <c r="I31" s="15">
        <f t="shared" si="6"/>
        <v>15787</v>
      </c>
      <c r="J31" s="15">
        <f t="shared" si="6"/>
        <v>15787</v>
      </c>
      <c r="K31" s="15">
        <f t="shared" si="6"/>
        <v>15787</v>
      </c>
      <c r="L31" s="15"/>
      <c r="M31" s="37"/>
    </row>
    <row r="32" spans="1:13" x14ac:dyDescent="0.3">
      <c r="A32" s="14">
        <f>-A27</f>
        <v>-11355.029999999999</v>
      </c>
      <c r="B32" s="13" t="s">
        <v>98</v>
      </c>
      <c r="C32" s="6"/>
      <c r="D32" s="14">
        <f>-D27</f>
        <v>-17252.400000000001</v>
      </c>
      <c r="F32" s="14">
        <f t="shared" ref="F32:K32" si="7">-F27</f>
        <v>-21323</v>
      </c>
      <c r="G32" s="18">
        <f t="shared" si="7"/>
        <v>-14180</v>
      </c>
      <c r="H32" s="18">
        <f t="shared" si="7"/>
        <v>-13680</v>
      </c>
      <c r="I32" s="18">
        <f t="shared" si="7"/>
        <v>-13180</v>
      </c>
      <c r="J32" s="18">
        <f t="shared" si="7"/>
        <v>-13180</v>
      </c>
      <c r="K32" s="18">
        <f t="shared" si="7"/>
        <v>-13180</v>
      </c>
      <c r="L32" s="15"/>
      <c r="M32" s="37"/>
    </row>
    <row r="33" spans="1:13" x14ac:dyDescent="0.3">
      <c r="A33" s="6">
        <f>SUM(A30:A32)</f>
        <v>31687.320000000007</v>
      </c>
      <c r="B33" s="3" t="s">
        <v>117</v>
      </c>
      <c r="C33" s="6"/>
      <c r="D33" s="6" t="e">
        <f>SUM(D30:D32)</f>
        <v>#REF!</v>
      </c>
      <c r="F33" s="6">
        <f t="shared" ref="F33:K33" si="8">SUM(F30:F32)</f>
        <v>31934.320000000007</v>
      </c>
      <c r="G33" s="15">
        <f t="shared" si="8"/>
        <v>33541.320000000007</v>
      </c>
      <c r="H33" s="15">
        <f t="shared" si="8"/>
        <v>35648.320000000007</v>
      </c>
      <c r="I33" s="15">
        <f t="shared" si="8"/>
        <v>38255.320000000007</v>
      </c>
      <c r="J33" s="15">
        <f t="shared" si="8"/>
        <v>40862.320000000007</v>
      </c>
      <c r="K33" s="15">
        <f t="shared" si="8"/>
        <v>43469.320000000007</v>
      </c>
      <c r="L33" s="15"/>
      <c r="M33" s="37"/>
    </row>
    <row r="34" spans="1:13" x14ac:dyDescent="0.3">
      <c r="A34" s="6"/>
      <c r="C34" s="6"/>
      <c r="D34" s="6"/>
      <c r="F34" s="6"/>
      <c r="G34" s="15"/>
      <c r="H34" s="15"/>
      <c r="I34" s="15"/>
      <c r="J34" s="15"/>
      <c r="K34" s="15"/>
      <c r="L34" s="15"/>
      <c r="M34" s="37"/>
    </row>
    <row r="35" spans="1:13" x14ac:dyDescent="0.3">
      <c r="G35" s="15"/>
      <c r="H35" s="15"/>
      <c r="I35" s="15"/>
      <c r="J35" s="15"/>
      <c r="K35" s="15"/>
      <c r="L35" s="15"/>
      <c r="M35" s="37"/>
    </row>
    <row r="36" spans="1:13" x14ac:dyDescent="0.3">
      <c r="G36" s="15"/>
      <c r="H36" s="15"/>
      <c r="I36" s="15"/>
      <c r="J36" s="15"/>
      <c r="K36" s="15"/>
      <c r="L36" s="15"/>
      <c r="M36" s="37"/>
    </row>
    <row r="37" spans="1:13" x14ac:dyDescent="0.3">
      <c r="G37" s="15"/>
      <c r="H37" s="15"/>
      <c r="I37" s="15"/>
      <c r="J37" s="15"/>
      <c r="K37" s="15"/>
      <c r="L37" s="15"/>
      <c r="M37" s="37"/>
    </row>
    <row r="38" spans="1:13" x14ac:dyDescent="0.3">
      <c r="G38" s="15"/>
      <c r="H38" s="15"/>
      <c r="I38" s="15"/>
      <c r="J38" s="15"/>
      <c r="K38" s="15"/>
      <c r="L38" s="15"/>
      <c r="M38" s="37"/>
    </row>
    <row r="39" spans="1:13" x14ac:dyDescent="0.3">
      <c r="G39" s="15"/>
      <c r="H39" s="15"/>
      <c r="I39" s="15"/>
      <c r="J39" s="15"/>
      <c r="K39" s="15"/>
      <c r="L39" s="15"/>
    </row>
    <row r="40" spans="1:13" x14ac:dyDescent="0.3">
      <c r="G40" s="15"/>
      <c r="H40" s="15"/>
      <c r="I40" s="15"/>
      <c r="J40" s="15"/>
      <c r="K40" s="15"/>
      <c r="L40" s="15"/>
    </row>
    <row r="41" spans="1:13" x14ac:dyDescent="0.3">
      <c r="G41" s="15"/>
      <c r="H41" s="15"/>
      <c r="I41" s="15"/>
      <c r="J41" s="15"/>
      <c r="K41" s="15"/>
      <c r="L41" s="15"/>
    </row>
    <row r="42" spans="1:13" x14ac:dyDescent="0.3">
      <c r="G42" s="15"/>
      <c r="H42" s="15"/>
      <c r="I42" s="15"/>
      <c r="J42" s="15"/>
      <c r="K42" s="15"/>
      <c r="L42" s="15"/>
    </row>
    <row r="43" spans="1:13" x14ac:dyDescent="0.3">
      <c r="G43" s="15"/>
      <c r="H43" s="15"/>
      <c r="I43" s="15"/>
      <c r="J43" s="15"/>
      <c r="K43" s="15"/>
      <c r="L43" s="15"/>
    </row>
    <row r="44" spans="1:13" x14ac:dyDescent="0.3">
      <c r="G44" s="15"/>
      <c r="H44" s="15"/>
      <c r="I44" s="15"/>
      <c r="J44" s="15"/>
      <c r="K44" s="15"/>
      <c r="L44" s="15"/>
    </row>
    <row r="45" spans="1:13" x14ac:dyDescent="0.3">
      <c r="G45" s="15"/>
      <c r="H45" s="15"/>
      <c r="I45" s="15"/>
      <c r="J45" s="15"/>
      <c r="K45" s="15"/>
      <c r="L45" s="15"/>
    </row>
    <row r="46" spans="1:13" x14ac:dyDescent="0.3">
      <c r="G46" s="15"/>
      <c r="H46" s="15"/>
      <c r="I46" s="15"/>
      <c r="J46" s="15"/>
      <c r="K46" s="15"/>
      <c r="L46" s="15"/>
    </row>
    <row r="47" spans="1:13" x14ac:dyDescent="0.3">
      <c r="G47" s="15"/>
      <c r="H47" s="15"/>
      <c r="I47" s="15"/>
      <c r="J47" s="15"/>
      <c r="K47" s="15"/>
      <c r="L47" s="15"/>
    </row>
    <row r="48" spans="1:13" x14ac:dyDescent="0.3">
      <c r="G48" s="15"/>
      <c r="H48" s="15"/>
      <c r="I48" s="15"/>
      <c r="J48" s="15"/>
      <c r="K48" s="15"/>
      <c r="L48" s="15"/>
    </row>
    <row r="49" spans="7:12" x14ac:dyDescent="0.3">
      <c r="G49" s="15"/>
      <c r="H49" s="15"/>
      <c r="I49" s="15"/>
      <c r="J49" s="15"/>
      <c r="K49" s="15"/>
      <c r="L49" s="15"/>
    </row>
    <row r="50" spans="7:12" x14ac:dyDescent="0.3">
      <c r="G50" s="15"/>
      <c r="H50" s="15"/>
      <c r="I50" s="15"/>
      <c r="J50" s="15"/>
      <c r="K50" s="15"/>
      <c r="L50" s="15"/>
    </row>
    <row r="51" spans="7:12" x14ac:dyDescent="0.3">
      <c r="G51" s="15"/>
      <c r="H51" s="15"/>
      <c r="I51" s="15"/>
      <c r="J51" s="15"/>
      <c r="K51" s="15"/>
      <c r="L51" s="15"/>
    </row>
    <row r="52" spans="7:12" x14ac:dyDescent="0.3">
      <c r="G52" s="15"/>
      <c r="H52" s="15"/>
      <c r="I52" s="15"/>
      <c r="J52" s="15"/>
      <c r="K52" s="15"/>
      <c r="L52" s="15"/>
    </row>
    <row r="53" spans="7:12" x14ac:dyDescent="0.3">
      <c r="G53" s="15"/>
      <c r="H53" s="15"/>
      <c r="I53" s="15"/>
      <c r="J53" s="15"/>
      <c r="K53" s="15"/>
      <c r="L53" s="15"/>
    </row>
    <row r="54" spans="7:12" x14ac:dyDescent="0.3">
      <c r="G54" s="15"/>
      <c r="H54" s="15"/>
      <c r="I54" s="15"/>
      <c r="J54" s="15"/>
      <c r="K54" s="15"/>
      <c r="L54" s="15"/>
    </row>
    <row r="55" spans="7:12" x14ac:dyDescent="0.3">
      <c r="G55" s="15"/>
      <c r="H55" s="15"/>
      <c r="I55" s="15"/>
      <c r="J55" s="15"/>
      <c r="K55" s="15"/>
      <c r="L55" s="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 xml:space="preserve">&amp;C&amp;"-,Bold"&amp;12CHAWLEIGH PARISH COUNCIL BUDGET 2022-23
5-YEAR PROJECTION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86E4-8A8B-40D0-881B-76493D66AA28}">
  <dimension ref="A5:B11"/>
  <sheetViews>
    <sheetView workbookViewId="0">
      <selection activeCell="C11" sqref="C11"/>
    </sheetView>
  </sheetViews>
  <sheetFormatPr defaultRowHeight="14.4" x14ac:dyDescent="0.3"/>
  <cols>
    <col min="1" max="1" width="19.44140625" bestFit="1" customWidth="1"/>
  </cols>
  <sheetData>
    <row r="5" spans="1:2" x14ac:dyDescent="0.3">
      <c r="A5" t="s">
        <v>130</v>
      </c>
      <c r="B5" s="39">
        <f>'5-Year Projection'!M11+'5-Year Projection'!M12+'5-Year Projection'!M14</f>
        <v>30.029211295034081</v>
      </c>
    </row>
    <row r="6" spans="1:2" x14ac:dyDescent="0.3">
      <c r="A6" t="s">
        <v>91</v>
      </c>
      <c r="B6" s="39">
        <f>+'5-Year Projection'!M13</f>
        <v>1.5579357351509251</v>
      </c>
    </row>
    <row r="7" spans="1:2" x14ac:dyDescent="0.3">
      <c r="A7" t="s">
        <v>127</v>
      </c>
      <c r="B7" s="39">
        <f>+'5-Year Projection'!M15+'5-Year Projection'!M17+'5-Year Projection'!M19</f>
        <v>15.287244401168451</v>
      </c>
    </row>
    <row r="8" spans="1:2" x14ac:dyDescent="0.3">
      <c r="A8" t="s">
        <v>128</v>
      </c>
      <c r="B8" s="39">
        <f>+'5-Year Projection'!M20</f>
        <v>4.2843232716650439</v>
      </c>
    </row>
    <row r="9" spans="1:2" x14ac:dyDescent="0.3">
      <c r="A9" t="s">
        <v>129</v>
      </c>
      <c r="B9" s="39">
        <f>+'5-Year Projection'!M23+'5-Year Projection'!M24</f>
        <v>4.0701071080817917</v>
      </c>
    </row>
    <row r="10" spans="1:2" x14ac:dyDescent="0.3">
      <c r="B10" s="39"/>
    </row>
    <row r="11" spans="1:2" x14ac:dyDescent="0.3">
      <c r="B11" s="39">
        <f>SUM(B4:B10)</f>
        <v>55.228821811100296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Reserves</vt:lpstr>
      <vt:lpstr>5-Year Projection</vt:lpstr>
      <vt:lpstr>Pie Chart</vt:lpstr>
      <vt:lpstr>Budget!Print_Titles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2023-05-29T13:58:54Z</dcterms:modified>
</cp:coreProperties>
</file>